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imk-my.sharepoint.com/personal/laylahassan_fimk_onmicrosoft_com/Documents/Bureaublad/kennisproducten/"/>
    </mc:Choice>
  </mc:AlternateContent>
  <xr:revisionPtr revIDLastSave="0" documentId="14_{F6137111-D29B-4298-AB00-D2517B092BAE}" xr6:coauthVersionLast="47" xr6:coauthVersionMax="47" xr10:uidLastSave="{00000000-0000-0000-0000-000000000000}"/>
  <bookViews>
    <workbookView xWindow="-120" yWindow="-120" windowWidth="20640" windowHeight="11040" tabRatio="500" xr2:uid="{00000000-000D-0000-FFFF-FFFF00000000}"/>
  </bookViews>
  <sheets>
    <sheet name="Inleiding" sheetId="1" r:id="rId1"/>
    <sheet name="Dashboard" sheetId="2" r:id="rId2"/>
    <sheet name="Checklist" sheetId="3" r:id="rId3"/>
  </sheets>
  <definedNames>
    <definedName name="_xlnm._FilterDatabase" localSheetId="2" hidden="1">Checklist!$B$5:$M$71</definedName>
    <definedName name="_xlnm.Print_Titles" localSheetId="2">Checklist!$5:$5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71" i="3" l="1"/>
  <c r="Q71" i="3" s="1"/>
  <c r="I70" i="3"/>
  <c r="Q70" i="3" s="1"/>
  <c r="I69" i="3"/>
  <c r="Q69" i="3" s="1"/>
  <c r="I68" i="3"/>
  <c r="Q68" i="3" s="1"/>
  <c r="Q66" i="3"/>
  <c r="P66" i="3"/>
  <c r="I66" i="3"/>
  <c r="Q65" i="3"/>
  <c r="I65" i="3"/>
  <c r="P65" i="3" s="1"/>
  <c r="Q64" i="3"/>
  <c r="P64" i="3"/>
  <c r="I64" i="3"/>
  <c r="Q62" i="3"/>
  <c r="I62" i="3"/>
  <c r="P62" i="3" s="1"/>
  <c r="Q61" i="3"/>
  <c r="P61" i="3"/>
  <c r="I61" i="3"/>
  <c r="Q60" i="3"/>
  <c r="I60" i="3"/>
  <c r="P60" i="3" s="1"/>
  <c r="Q59" i="3"/>
  <c r="P59" i="3"/>
  <c r="I59" i="3"/>
  <c r="Q58" i="3"/>
  <c r="I58" i="3"/>
  <c r="P58" i="3" s="1"/>
  <c r="Q56" i="3"/>
  <c r="P56" i="3"/>
  <c r="I56" i="3"/>
  <c r="Q55" i="3"/>
  <c r="I55" i="3"/>
  <c r="P55" i="3" s="1"/>
  <c r="Q54" i="3"/>
  <c r="P54" i="3"/>
  <c r="I54" i="3"/>
  <c r="Q53" i="3"/>
  <c r="I53" i="3"/>
  <c r="P53" i="3" s="1"/>
  <c r="Q52" i="3"/>
  <c r="P52" i="3"/>
  <c r="I52" i="3"/>
  <c r="Q51" i="3"/>
  <c r="I51" i="3"/>
  <c r="P51" i="3" s="1"/>
  <c r="Q50" i="3"/>
  <c r="P50" i="3"/>
  <c r="I50" i="3"/>
  <c r="Q49" i="3"/>
  <c r="I49" i="3"/>
  <c r="P49" i="3" s="1"/>
  <c r="Q48" i="3"/>
  <c r="P48" i="3"/>
  <c r="I48" i="3"/>
  <c r="Q46" i="3"/>
  <c r="I46" i="3"/>
  <c r="P46" i="3" s="1"/>
  <c r="Q45" i="3"/>
  <c r="P45" i="3"/>
  <c r="I45" i="3"/>
  <c r="Q44" i="3"/>
  <c r="I44" i="3"/>
  <c r="P44" i="3" s="1"/>
  <c r="Q43" i="3"/>
  <c r="P43" i="3"/>
  <c r="I43" i="3"/>
  <c r="Q42" i="3"/>
  <c r="I42" i="3"/>
  <c r="P42" i="3" s="1"/>
  <c r="Q40" i="3"/>
  <c r="P40" i="3"/>
  <c r="I40" i="3"/>
  <c r="Q39" i="3"/>
  <c r="I39" i="3"/>
  <c r="P39" i="3" s="1"/>
  <c r="Q38" i="3"/>
  <c r="P38" i="3"/>
  <c r="I38" i="3"/>
  <c r="Q37" i="3"/>
  <c r="I37" i="3"/>
  <c r="P37" i="3" s="1"/>
  <c r="Q36" i="3"/>
  <c r="P36" i="3"/>
  <c r="I36" i="3"/>
  <c r="Q35" i="3"/>
  <c r="I35" i="3"/>
  <c r="P35" i="3" s="1"/>
  <c r="Q34" i="3"/>
  <c r="P34" i="3"/>
  <c r="I34" i="3"/>
  <c r="Q33" i="3"/>
  <c r="I33" i="3"/>
  <c r="P33" i="3" s="1"/>
  <c r="Q32" i="3"/>
  <c r="P32" i="3"/>
  <c r="I32" i="3"/>
  <c r="Q31" i="3"/>
  <c r="I31" i="3"/>
  <c r="P31" i="3" s="1"/>
  <c r="Q29" i="3"/>
  <c r="P29" i="3"/>
  <c r="I29" i="3"/>
  <c r="Q28" i="3"/>
  <c r="I28" i="3"/>
  <c r="P28" i="3" s="1"/>
  <c r="Q27" i="3"/>
  <c r="P27" i="3"/>
  <c r="I27" i="3"/>
  <c r="Q26" i="3"/>
  <c r="I26" i="3"/>
  <c r="P26" i="3" s="1"/>
  <c r="Q25" i="3"/>
  <c r="P25" i="3"/>
  <c r="I25" i="3"/>
  <c r="Q24" i="3"/>
  <c r="I24" i="3"/>
  <c r="P24" i="3" s="1"/>
  <c r="Q23" i="3"/>
  <c r="P23" i="3"/>
  <c r="I23" i="3"/>
  <c r="Q22" i="3"/>
  <c r="I22" i="3"/>
  <c r="P22" i="3" s="1"/>
  <c r="Q21" i="3"/>
  <c r="P21" i="3"/>
  <c r="I21" i="3"/>
  <c r="Q20" i="3"/>
  <c r="I20" i="3"/>
  <c r="P20" i="3" s="1"/>
  <c r="Q19" i="3"/>
  <c r="P19" i="3"/>
  <c r="I19" i="3"/>
  <c r="Q18" i="3"/>
  <c r="I18" i="3"/>
  <c r="P18" i="3" s="1"/>
  <c r="Q16" i="3"/>
  <c r="P16" i="3"/>
  <c r="I16" i="3"/>
  <c r="Q15" i="3"/>
  <c r="I15" i="3"/>
  <c r="P15" i="3" s="1"/>
  <c r="Q14" i="3"/>
  <c r="P14" i="3"/>
  <c r="I14" i="3"/>
  <c r="Q13" i="3"/>
  <c r="I13" i="3"/>
  <c r="P13" i="3" s="1"/>
  <c r="Q12" i="3"/>
  <c r="P12" i="3"/>
  <c r="I12" i="3"/>
  <c r="Q11" i="3"/>
  <c r="I11" i="3"/>
  <c r="P11" i="3" s="1"/>
  <c r="Q10" i="3"/>
  <c r="P10" i="3"/>
  <c r="I10" i="3"/>
  <c r="Q9" i="3"/>
  <c r="I9" i="3"/>
  <c r="P9" i="3" s="1"/>
  <c r="Q8" i="3"/>
  <c r="P8" i="3"/>
  <c r="I8" i="3"/>
  <c r="Q7" i="3"/>
  <c r="I7" i="3"/>
  <c r="P7" i="3" s="1"/>
  <c r="L25" i="2"/>
  <c r="K25" i="2"/>
  <c r="H25" i="2"/>
  <c r="M25" i="2" s="1"/>
  <c r="G25" i="2"/>
  <c r="F25" i="2"/>
  <c r="E25" i="2"/>
  <c r="D25" i="2"/>
  <c r="J25" i="2" s="1"/>
  <c r="L24" i="2"/>
  <c r="K24" i="2"/>
  <c r="H24" i="2"/>
  <c r="G24" i="2"/>
  <c r="F24" i="2"/>
  <c r="E24" i="2"/>
  <c r="J24" i="2" s="1"/>
  <c r="D24" i="2"/>
  <c r="M24" i="2" s="1"/>
  <c r="L23" i="2"/>
  <c r="K23" i="2"/>
  <c r="H23" i="2"/>
  <c r="G23" i="2"/>
  <c r="F23" i="2"/>
  <c r="E23" i="2"/>
  <c r="D23" i="2"/>
  <c r="I23" i="2" s="1"/>
  <c r="M22" i="2"/>
  <c r="L22" i="2"/>
  <c r="K22" i="2"/>
  <c r="I22" i="2"/>
  <c r="H22" i="2"/>
  <c r="G22" i="2"/>
  <c r="F22" i="2"/>
  <c r="E22" i="2"/>
  <c r="D22" i="2"/>
  <c r="J22" i="2" s="1"/>
  <c r="L21" i="2"/>
  <c r="K21" i="2"/>
  <c r="H21" i="2"/>
  <c r="G21" i="2"/>
  <c r="F21" i="2"/>
  <c r="E21" i="2"/>
  <c r="D21" i="2"/>
  <c r="M21" i="2" s="1"/>
  <c r="L20" i="2"/>
  <c r="K20" i="2"/>
  <c r="J20" i="2"/>
  <c r="I20" i="2"/>
  <c r="H20" i="2"/>
  <c r="G20" i="2"/>
  <c r="F20" i="2"/>
  <c r="E20" i="2"/>
  <c r="D20" i="2"/>
  <c r="M20" i="2" s="1"/>
  <c r="L19" i="2"/>
  <c r="K19" i="2"/>
  <c r="H19" i="2"/>
  <c r="M19" i="2" s="1"/>
  <c r="G19" i="2"/>
  <c r="F19" i="2"/>
  <c r="E19" i="2"/>
  <c r="D19" i="2"/>
  <c r="J19" i="2" s="1"/>
  <c r="L18" i="2"/>
  <c r="L26" i="2" s="1"/>
  <c r="K18" i="2"/>
  <c r="K26" i="2" s="1"/>
  <c r="H18" i="2"/>
  <c r="H26" i="2" s="1"/>
  <c r="G18" i="2"/>
  <c r="G26" i="2" s="1"/>
  <c r="F18" i="2"/>
  <c r="F26" i="2" s="1"/>
  <c r="E26" i="2"/>
  <c r="D18" i="2"/>
  <c r="M18" i="2" s="1"/>
  <c r="L13" i="2"/>
  <c r="J13" i="2"/>
  <c r="H13" i="2"/>
  <c r="F13" i="2"/>
  <c r="B13" i="2"/>
  <c r="L12" i="2"/>
  <c r="J12" i="2"/>
  <c r="H12" i="2"/>
  <c r="F12" i="2"/>
  <c r="D12" i="2"/>
  <c r="D13" i="2" s="1"/>
  <c r="B12" i="2"/>
  <c r="K115" i="2" l="1"/>
  <c r="K113" i="2"/>
  <c r="K111" i="2"/>
  <c r="K109" i="2"/>
  <c r="K107" i="2"/>
  <c r="K105" i="2"/>
  <c r="K103" i="2"/>
  <c r="K101" i="2"/>
  <c r="K99" i="2"/>
  <c r="K97" i="2"/>
  <c r="I115" i="2"/>
  <c r="I113" i="2"/>
  <c r="I111" i="2"/>
  <c r="I109" i="2"/>
  <c r="I107" i="2"/>
  <c r="I105" i="2"/>
  <c r="I103" i="2"/>
  <c r="I101" i="2"/>
  <c r="I99" i="2"/>
  <c r="I97" i="2"/>
  <c r="C113" i="2"/>
  <c r="C111" i="2"/>
  <c r="C109" i="2"/>
  <c r="C107" i="2"/>
  <c r="C105" i="2"/>
  <c r="C103" i="2"/>
  <c r="C101" i="2"/>
  <c r="C99" i="2"/>
  <c r="C97" i="2"/>
  <c r="B109" i="2"/>
  <c r="B103" i="2"/>
  <c r="B99" i="2"/>
  <c r="H115" i="2"/>
  <c r="H113" i="2"/>
  <c r="H111" i="2"/>
  <c r="H109" i="2"/>
  <c r="H107" i="2"/>
  <c r="H105" i="2"/>
  <c r="H103" i="2"/>
  <c r="H101" i="2"/>
  <c r="H99" i="2"/>
  <c r="H97" i="2"/>
  <c r="D115" i="2"/>
  <c r="D113" i="2"/>
  <c r="D111" i="2"/>
  <c r="D109" i="2"/>
  <c r="D107" i="2"/>
  <c r="D105" i="2"/>
  <c r="D103" i="2"/>
  <c r="D101" i="2"/>
  <c r="D99" i="2"/>
  <c r="D97" i="2"/>
  <c r="C115" i="2"/>
  <c r="B115" i="2"/>
  <c r="K116" i="2"/>
  <c r="K114" i="2"/>
  <c r="K112" i="2"/>
  <c r="K110" i="2"/>
  <c r="K108" i="2"/>
  <c r="K106" i="2"/>
  <c r="K104" i="2"/>
  <c r="K102" i="2"/>
  <c r="K100" i="2"/>
  <c r="K98" i="2"/>
  <c r="H114" i="2"/>
  <c r="H112" i="2"/>
  <c r="H110" i="2"/>
  <c r="H108" i="2"/>
  <c r="H106" i="2"/>
  <c r="H102" i="2"/>
  <c r="H100" i="2"/>
  <c r="H98" i="2"/>
  <c r="D114" i="2"/>
  <c r="D110" i="2"/>
  <c r="D108" i="2"/>
  <c r="D106" i="2"/>
  <c r="D102" i="2"/>
  <c r="D98" i="2"/>
  <c r="C110" i="2"/>
  <c r="C106" i="2"/>
  <c r="C102" i="2"/>
  <c r="C98" i="2"/>
  <c r="I116" i="2"/>
  <c r="I114" i="2"/>
  <c r="I112" i="2"/>
  <c r="I110" i="2"/>
  <c r="I108" i="2"/>
  <c r="I106" i="2"/>
  <c r="I104" i="2"/>
  <c r="I102" i="2"/>
  <c r="I100" i="2"/>
  <c r="I98" i="2"/>
  <c r="H104" i="2"/>
  <c r="D112" i="2"/>
  <c r="D104" i="2"/>
  <c r="D100" i="2"/>
  <c r="C114" i="2"/>
  <c r="C112" i="2"/>
  <c r="C108" i="2"/>
  <c r="C104" i="2"/>
  <c r="C100" i="2"/>
  <c r="H116" i="2"/>
  <c r="D116" i="2"/>
  <c r="C116" i="2"/>
  <c r="B116" i="2"/>
  <c r="B114" i="2"/>
  <c r="B112" i="2"/>
  <c r="B110" i="2"/>
  <c r="B108" i="2"/>
  <c r="B106" i="2"/>
  <c r="B104" i="2"/>
  <c r="B102" i="2"/>
  <c r="B100" i="2"/>
  <c r="B98" i="2"/>
  <c r="B113" i="2"/>
  <c r="B111" i="2"/>
  <c r="B107" i="2"/>
  <c r="B105" i="2"/>
  <c r="B101" i="2"/>
  <c r="B97" i="2"/>
  <c r="J18" i="2"/>
  <c r="I21" i="2"/>
  <c r="M23" i="2"/>
  <c r="J21" i="2"/>
  <c r="P68" i="3"/>
  <c r="K87" i="2" s="1"/>
  <c r="I19" i="2"/>
  <c r="I25" i="2"/>
  <c r="P69" i="3"/>
  <c r="I18" i="2"/>
  <c r="I24" i="2"/>
  <c r="P70" i="3"/>
  <c r="J23" i="2"/>
  <c r="D26" i="2"/>
  <c r="P71" i="3"/>
  <c r="K82" i="2" s="1"/>
  <c r="D84" i="2" l="1"/>
  <c r="B88" i="2"/>
  <c r="D87" i="2"/>
  <c r="I88" i="2"/>
  <c r="H78" i="2"/>
  <c r="B86" i="2"/>
  <c r="D85" i="2"/>
  <c r="I85" i="2"/>
  <c r="D92" i="2"/>
  <c r="K84" i="2"/>
  <c r="I87" i="2"/>
  <c r="B90" i="2"/>
  <c r="K86" i="2"/>
  <c r="I89" i="2"/>
  <c r="I90" i="2"/>
  <c r="D91" i="2"/>
  <c r="C87" i="2"/>
  <c r="C74" i="2"/>
  <c r="I92" i="2"/>
  <c r="K90" i="2"/>
  <c r="H73" i="2"/>
  <c r="C89" i="2"/>
  <c r="B89" i="2"/>
  <c r="C78" i="2"/>
  <c r="H86" i="2"/>
  <c r="C76" i="2"/>
  <c r="H84" i="2"/>
  <c r="K92" i="2"/>
  <c r="H75" i="2"/>
  <c r="B83" i="2"/>
  <c r="C91" i="2"/>
  <c r="K75" i="2"/>
  <c r="D88" i="2"/>
  <c r="H89" i="2"/>
  <c r="J26" i="2"/>
  <c r="I26" i="2"/>
  <c r="I86" i="2"/>
  <c r="H91" i="2"/>
  <c r="B77" i="2"/>
  <c r="D90" i="2"/>
  <c r="B73" i="2"/>
  <c r="B92" i="2"/>
  <c r="H76" i="2"/>
  <c r="B75" i="2"/>
  <c r="I91" i="2"/>
  <c r="B85" i="2"/>
  <c r="H82" i="2"/>
  <c r="H80" i="2"/>
  <c r="B79" i="2"/>
  <c r="K73" i="2"/>
  <c r="B74" i="2"/>
  <c r="C84" i="2"/>
  <c r="H92" i="2"/>
  <c r="C80" i="2"/>
  <c r="H88" i="2"/>
  <c r="D73" i="2"/>
  <c r="H77" i="2"/>
  <c r="B87" i="2"/>
  <c r="I73" i="2"/>
  <c r="K77" i="2"/>
  <c r="I84" i="2"/>
  <c r="C81" i="2"/>
  <c r="K89" i="2"/>
  <c r="D86" i="2"/>
  <c r="C83" i="2"/>
  <c r="K91" i="2"/>
  <c r="H74" i="2"/>
  <c r="D89" i="2"/>
  <c r="C85" i="2"/>
  <c r="M26" i="2"/>
  <c r="B81" i="2"/>
  <c r="K88" i="2"/>
  <c r="B76" i="2"/>
  <c r="C88" i="2"/>
  <c r="I74" i="2"/>
  <c r="C82" i="2"/>
  <c r="H90" i="2"/>
  <c r="D75" i="2"/>
  <c r="H79" i="2"/>
  <c r="B91" i="2"/>
  <c r="I75" i="2"/>
  <c r="K79" i="2"/>
  <c r="B78" i="2"/>
  <c r="C92" i="2"/>
  <c r="I76" i="2"/>
  <c r="C86" i="2"/>
  <c r="K74" i="2"/>
  <c r="D77" i="2"/>
  <c r="H81" i="2"/>
  <c r="C73" i="2"/>
  <c r="I77" i="2"/>
  <c r="K81" i="2"/>
  <c r="B80" i="2"/>
  <c r="D74" i="2"/>
  <c r="I78" i="2"/>
  <c r="C90" i="2"/>
  <c r="K76" i="2"/>
  <c r="D79" i="2"/>
  <c r="H83" i="2"/>
  <c r="C75" i="2"/>
  <c r="I79" i="2"/>
  <c r="K83" i="2"/>
  <c r="B82" i="2"/>
  <c r="D78" i="2"/>
  <c r="I80" i="2"/>
  <c r="D76" i="2"/>
  <c r="K78" i="2"/>
  <c r="D81" i="2"/>
  <c r="H85" i="2"/>
  <c r="C77" i="2"/>
  <c r="I81" i="2"/>
  <c r="K85" i="2"/>
  <c r="B84" i="2"/>
  <c r="D82" i="2"/>
  <c r="I82" i="2"/>
  <c r="D80" i="2"/>
  <c r="K80" i="2"/>
  <c r="D83" i="2"/>
  <c r="H87" i="2"/>
  <c r="C79" i="2"/>
  <c r="I83" i="2"/>
</calcChain>
</file>

<file path=xl/sharedStrings.xml><?xml version="1.0" encoding="utf-8"?>
<sst xmlns="http://schemas.openxmlformats.org/spreadsheetml/2006/main" count="466" uniqueCount="257">
  <si>
    <t>CHECKLIST AANSCHAF INFORMATIESYSTEMEN</t>
  </si>
  <si>
    <t>Archiveren by design begint bij de aanschaf</t>
  </si>
  <si>
    <t>Eisen vanuit de Archiefwet 2026, het DUTO-raamwerk en NEN-ISO 16175-1:2020</t>
  </si>
  <si>
    <t>FIMK B.V. · Innovatie Ontgrendeld</t>
  </si>
  <si>
    <t>INLEIDING</t>
  </si>
  <si>
    <t>Tien jaar. Zoveel tijd heeft een overheidsorganisatie straks om blijvend te bewaren informatie over te brengen naar de archiefdienst. Onder de Archiefwet 1995 was dat nog twintig jaar. De Archiefwet 2026 (Stb. 2026, 149) treedt op 1 januari 2027 in werking en halveert die termijn. Ook vraagt de wet dat informatie vanaf het ontstaan duurzaam toegankelijk is, dat elke organisatie een archivaris aanstelt en dat je werkt vanuit een risicobenadering.</t>
  </si>
  <si>
    <t>Die tien jaar begint niet in het archief, maar bij de aanschaf. Een informatiesysteem bepaalt voor jaren hoe goed je informatie vastlegt, bewaart, vernietigt en overbrengt. Wat je bij de aanschaf niet vraagt, krijg je later niet, of alleen tegen meerwerk. Met deze checklist regel je het vooraf goed.</t>
  </si>
  <si>
    <t>De checklist bouwt voort op Bijlage V, de checklist met noodzakelijke functionaliteit voor archiefbeheer uit NEN-ISO 16175-1:2020. FIMK heeft die eisen herschreven in heldere taal, geordend volgens de vijf processen van het DUTO-raamwerk van het Nationaal Archief en aangevuld met eisen uit dat raamwerk en de Archiefwet 2026.</t>
  </si>
  <si>
    <t>ZO GEBRUIK JE DEZE LIJST</t>
  </si>
  <si>
    <t>Tabblad Checklist</t>
  </si>
  <si>
    <t>Hier staan alle eisen. Deel A is voor de eigen organisatie, deel B voor de leverancier.</t>
  </si>
  <si>
    <t>Gele cellen</t>
  </si>
  <si>
    <t>Alleen de gele kolommen vul je in: Status of Voldoet, Toelichting leverancier, Notities, Actiehouder en Datum. De kolom Risico rekent zichzelf uit.</t>
  </si>
  <si>
    <t>Status</t>
  </si>
  <si>
    <t>Kies uit het keuzemenu. Deel A: Geregeld, Loopt of Open. Deel B: Ja, Deels of Nee.</t>
  </si>
  <si>
    <t>Prio</t>
  </si>
  <si>
    <t>MoSCoW-methode, zoals in het DUTO-raamwerk: M is must have, S is should have, C is could have. Pas de weging aan op je eigen risicobeoordeling.</t>
  </si>
  <si>
    <t>Bron</t>
  </si>
  <si>
    <t>Waar de eis vandaan komt. Eisen uit Bijlage V staan er met hun NEN-ISO-referentie. F01 tot en met F16 zijn functies uit het DUTO-functiemodel.</t>
  </si>
  <si>
    <t>Risico</t>
  </si>
  <si>
    <t>Rekent automatisch: Hoog bij een must have met Nee of Open, Midden bij een must have met Deels of Loopt of een should have met Nee of Open, Laag bij de rest. Voldaan geeft Geen risico.</t>
  </si>
  <si>
    <t>Tabblad Dashboard</t>
  </si>
  <si>
    <t>Is gekoppeld aan de checklist. Je ziet direct hoeveel eisen zijn beantwoord, wat voldoet en wat niet, per thema, en welke eisen een hoog of midden risico hebben.</t>
  </si>
  <si>
    <t>Filteren</t>
  </si>
  <si>
    <t>Gebruik de filterknoppen in de kopregel, bijvoorbeeld om alleen de must haves of alleen Deel B te tonen.</t>
  </si>
  <si>
    <t>VOORBEELD VAN EEN INGEVULDE REGEL</t>
  </si>
  <si>
    <t>Nr en eis</t>
  </si>
  <si>
    <t>V5 · Vernietiging vindt pas plaats na goedkeuring door een bevoegde functionaris in het systeem.</t>
  </si>
  <si>
    <t>Voldoet</t>
  </si>
  <si>
    <t>Deels</t>
  </si>
  <si>
    <t>Toelichting leverancier</t>
  </si>
  <si>
    <t>Goedkeuringsstap is standaard aanwezig, rollen zijn instelbaar. Mandaatregistratie volgt in release 4.2.</t>
  </si>
  <si>
    <t>Notities</t>
  </si>
  <si>
    <t>Vragen naar datum release 4.2. Tonen in demo op 12 november.</t>
  </si>
  <si>
    <t>Actiehouder</t>
  </si>
  <si>
    <t>Adviseur informatiebeheer</t>
  </si>
  <si>
    <t>Datum</t>
  </si>
  <si>
    <t>15-10-2026</t>
  </si>
  <si>
    <t>Deze lijst is een hulpmiddel. Stem de eisen af op de eigen processen, selectielijst en risicobeoordeling.</t>
  </si>
  <si>
    <t>FIMK B.V. · Innovatie Ontgrendeld · www.fimk.nl</t>
  </si>
  <si>
    <t>DASHBOARD  ·  Voortgang, resultaat en risico’s</t>
  </si>
  <si>
    <t>Gekoppeld aan het tabblad Checklist. Alles rekent automatisch; je hoeft hier niets in te vullen.</t>
  </si>
  <si>
    <t>TOTAAL EISEN</t>
  </si>
  <si>
    <t>BEANTWOORD</t>
  </si>
  <si>
    <t>VOLDAAN</t>
  </si>
  <si>
    <t>DEELS OF LOOPT</t>
  </si>
  <si>
    <t>NIET VOLDAAN</t>
  </si>
  <si>
    <t>HOOG RISICO</t>
  </si>
  <si>
    <t>Voortgang en risico per thema</t>
  </si>
  <si>
    <t>Deel</t>
  </si>
  <si>
    <t>Thema</t>
  </si>
  <si>
    <t>Aantal</t>
  </si>
  <si>
    <t>Voldaan</t>
  </si>
  <si>
    <t>Deels / Loopt</t>
  </si>
  <si>
    <t>Niet voldaan</t>
  </si>
  <si>
    <t>Leeg</t>
  </si>
  <si>
    <t>% beantwoord</t>
  </si>
  <si>
    <t>% voldaan</t>
  </si>
  <si>
    <t>Hoog</t>
  </si>
  <si>
    <t>Midden</t>
  </si>
  <si>
    <t>Risicoprofiel</t>
  </si>
  <si>
    <t>Deel A</t>
  </si>
  <si>
    <t>Voorbereiding binnen de eigen organisatie</t>
  </si>
  <si>
    <t>Deel B</t>
  </si>
  <si>
    <t>Registreren: informatie vastleggen vanaf het ontstaan</t>
  </si>
  <si>
    <t>Vernietigen: selecteren, verantwoorden en onherstelbaar verwijderen</t>
  </si>
  <si>
    <t>Bewaren: leesbaar, betrouwbaar en toekomstbestendig</t>
  </si>
  <si>
    <t>Overbrengen en migreren: informatie gaat mee, compleet</t>
  </si>
  <si>
    <t>Ter beschikking stellen: vindbaar voor wie het nodig heeft</t>
  </si>
  <si>
    <t>Verantwoording en logging: aantoonbaar goed beheer</t>
  </si>
  <si>
    <t>Contract en leverancier: afspraken die standhouden</t>
  </si>
  <si>
    <t>Totaal</t>
  </si>
  <si>
    <t>In beeld</t>
  </si>
  <si>
    <t>Hoog risico: must haves met Nee of Open</t>
  </si>
  <si>
    <t>Nr</t>
  </si>
  <si>
    <t>Eis</t>
  </si>
  <si>
    <t>Midden risico: must haves met Deels of Loopt, should haves met Nee of Open</t>
  </si>
  <si>
    <t>Tip: bespreek eerst de eisen met hoog risico met de leverancier of het projectteam. Leg afspraken vast in de kolom Notities van de checklist.</t>
  </si>
  <si>
    <t>Vul alleen de gele kolommen in. Kies de status uit het keuzemenu.</t>
  </si>
  <si>
    <t>CHECKLIST</t>
  </si>
  <si>
    <t>Archiveren by design begint bij de aanschaf · Archiefwet 2026, DUTO-raamwerk en NEN-ISO 16175-1</t>
  </si>
  <si>
    <t>Status / Voldoet</t>
  </si>
  <si>
    <t>A. VOORBEREIDING BINNEN DE EIGEN ORGANISATIE</t>
  </si>
  <si>
    <t>A1</t>
  </si>
  <si>
    <t>De archivaris en de adviseur informatiebeheer zijn vanaf de start betrokken bij het programma van eisen en de beoordeling van inschrijvingen.</t>
  </si>
  <si>
    <t>Archiefwet 2026 (verplichte archivaris)</t>
  </si>
  <si>
    <t>M</t>
  </si>
  <si>
    <t>A2</t>
  </si>
  <si>
    <t>Het is duidelijk welke werkprocessen en informatieobjecten het systeem ondersteunt. Dit staat in een architectuuroverzicht, inclusief opslaglocaties.</t>
  </si>
  <si>
    <t>DUTO randvoorwaarde RVW08</t>
  </si>
  <si>
    <t>A3</t>
  </si>
  <si>
    <t>De geldende selectielijst is gekoppeld aan de processen in het systeem, met resultaattypen, waardering en bewaartermijnen. Houd rekening met het komende nieuwe selectiebesluit.</t>
  </si>
  <si>
    <t>Archiefwet 2026, selectielijst</t>
  </si>
  <si>
    <t>A4</t>
  </si>
  <si>
    <t>Er is een classificatieschema en een metagegevensschema, bij voorkeur gebaseerd op MDTO.</t>
  </si>
  <si>
    <t>DUTO randvoorwaarden (o.a. RVW11), MDTO</t>
  </si>
  <si>
    <t>A5</t>
  </si>
  <si>
    <t>Er is een actuele lijst met voorkeursformaten voor opname en bewaring.</t>
  </si>
  <si>
    <t>DUTO randvoorwaarde SRVW21</t>
  </si>
  <si>
    <t>A6</t>
  </si>
  <si>
    <t>Er is een DUTO-risicobeoordeling gedaan: welke informatie is kritiek en welk niveau van toegankelijkheid is daarvoor nodig.</t>
  </si>
  <si>
    <t>Archiefwet 2026 (risicobenadering), DUTO</t>
  </si>
  <si>
    <t>S</t>
  </si>
  <si>
    <t>A7</t>
  </si>
  <si>
    <t>Er is een DPIA of pre-scan uitgevoerd en het systeem is beoordeeld op de BIO.</t>
  </si>
  <si>
    <t>AVG, BIO</t>
  </si>
  <si>
    <t>A8</t>
  </si>
  <si>
    <t>Er is een exitstrategie: hoe krijgt de organisatie alle informatie volledig en bruikbaar terug bij einde contract.</t>
  </si>
  <si>
    <t>DUTO proces Migreren</t>
  </si>
  <si>
    <t>A9</t>
  </si>
  <si>
    <t>Rollen zijn belegd: wie fiatteert vernietiging, wie bereidt overbrenging voor, wie beheert metagegevens en autorisaties.</t>
  </si>
  <si>
    <t>DUTO, Archiefwet 2026</t>
  </si>
  <si>
    <t>A10</t>
  </si>
  <si>
    <t>Het is bekend naar welk e-depot blijvend te bewaren informatie gaat en welk aanleverformaat daar geldt.</t>
  </si>
  <si>
    <t>Archiefwet 2026 (overbrenging)</t>
  </si>
  <si>
    <t>1. REGISTREREN: INFORMATIE VASTLEGGEN VANAF HET ONTSTAAN</t>
  </si>
  <si>
    <t>R1</t>
  </si>
  <si>
    <t>Het systeem legt informatieobjecten automatisch vast vanuit het werkproces, zonder dat de gebruiker apart hoeft te archiveren.</t>
  </si>
  <si>
    <t>Archiefwet 2026 (duurzaam toegankelijk vanaf creatie), DUTO F03, F07</t>
  </si>
  <si>
    <t>R2</t>
  </si>
  <si>
    <t>Het systeem kan het resultaattype op dossierniveau vastleggen.</t>
  </si>
  <si>
    <t>Bijlage V, I-Navigator</t>
  </si>
  <si>
    <t>R3</t>
  </si>
  <si>
    <t>Het systeem kan bewaartermijnen per resultaattype vastleggen. Een beheerder kan een bewaartermijn wijzigen.</t>
  </si>
  <si>
    <t>Bijlage V, NEN-ISO 16175-1 R2.1.1, I-Navigator</t>
  </si>
  <si>
    <t>R4</t>
  </si>
  <si>
    <t>Noodzakelijke metagegevens worden zowel automatisch als handmatig vastgelegd, met dekking in tijd en plaats.</t>
  </si>
  <si>
    <t>Bijlage V, NEN-ISO 16175-1 R1.2.4, R1.1.1, R1.2.1</t>
  </si>
  <si>
    <t>R5</t>
  </si>
  <si>
    <t>Metagegevens kunnen worden vastgelegd en uitgewisseld volgens MDTO.</t>
  </si>
  <si>
    <t>DUTO F06, MDTO</t>
  </si>
  <si>
    <t>R6</t>
  </si>
  <si>
    <t>Het systeem slaat informatie op op individueel niveau en op aggregatieniveau (dossier, zaak) en kent op beide niveaus een unieke identificatiecode toe.</t>
  </si>
  <si>
    <t>Bijlage V</t>
  </si>
  <si>
    <t>R7</t>
  </si>
  <si>
    <t>Het systeem legt relaties tussen archiefstukken, op individueel niveau en op aggregatieniveau, en koppelt die aan de bedrijfscontext (proces, zaaktype).</t>
  </si>
  <si>
    <t>Bijlage V, NEN-ISO 16175-1 1.3.1</t>
  </si>
  <si>
    <t>R8</t>
  </si>
  <si>
    <t>Het systeem ondersteunt de vooraf vastgestelde bestandsformaten, ook voor output. Het ondersteunt open standaarden.</t>
  </si>
  <si>
    <t>Bijlage V, NEN-ISO 16175-1 R1.2.6, R4.1.2</t>
  </si>
  <si>
    <t>R9</t>
  </si>
  <si>
    <t>Het systeem kan alle vormen van informatie opnemen die in het proces ontstaan, zoals e-mail, chatberichten, audio en video.</t>
  </si>
  <si>
    <t>Archiefwet 2026</t>
  </si>
  <si>
    <t>R10</t>
  </si>
  <si>
    <t>Bij opname controleert het systeem of bestandsformaat en verplichte metagegevens compleet en juist zijn.</t>
  </si>
  <si>
    <t>DUTO F13</t>
  </si>
  <si>
    <t>R11</t>
  </si>
  <si>
    <t>Versies worden vastgelegd. Een definitieve versie kan worden bevroren, zodat die niet meer wijzigt.</t>
  </si>
  <si>
    <t>DUTO F01</t>
  </si>
  <si>
    <t>R12</t>
  </si>
  <si>
    <t>Toegang en bewerkrechten zijn in te richten op rol en functie.</t>
  </si>
  <si>
    <t>DUTO F11, BIO</t>
  </si>
  <si>
    <t>2. VERNIETIGEN: SELECTEREN, VERANTWOORDEN EN ONHERSTELBAAR VERWIJDEREN</t>
  </si>
  <si>
    <t>V1</t>
  </si>
  <si>
    <t>Het systeem stelt op basis van metagegevens een vernietigingslijst (V-lijst) samen en exporteert die, bijvoorbeeld naar het zaaksysteem.</t>
  </si>
  <si>
    <t>Bijlage V, NEN-ISO 16175-1 R2.1.5, R2.1.2</t>
  </si>
  <si>
    <t>V2</t>
  </si>
  <si>
    <t>Het systeem slaat de selectiequery op zoals die naar de V-lijst is geëxporteerd.</t>
  </si>
  <si>
    <t>Bijlage V, NEN-ISO 16175-1 R2.1.2</t>
  </si>
  <si>
    <t>V3</t>
  </si>
  <si>
    <t>Het systeem vernietigt de dossiers die met de query zijn geselecteerd, samen met de V-lijst.</t>
  </si>
  <si>
    <t>V4</t>
  </si>
  <si>
    <t>Bij vernietiging verwijdert het systeem documenten, metagegevens, logging en systeemberichten op alle opslaglocaties.</t>
  </si>
  <si>
    <t>Bijlage V, NEN-ISO 16175-1 R2.1.6</t>
  </si>
  <si>
    <t>V5</t>
  </si>
  <si>
    <t>Vernietiging vindt pas plaats na goedkeuring door een bevoegde functionaris in het systeem.</t>
  </si>
  <si>
    <t>DUTO F14, F15</t>
  </si>
  <si>
    <t>V6</t>
  </si>
  <si>
    <t>Vernietiging kan worden opgeschort voor afzonderlijke dossiers, bijvoorbeeld bij een lopend Woo-verzoek, bezwaar, rechtszaak of onderzoek.</t>
  </si>
  <si>
    <t>DUTO proces Vernietigen, Woo</t>
  </si>
  <si>
    <t>V7</t>
  </si>
  <si>
    <t>Vernietiging is onherstelbaar, ook in back-ups, binnen een vooraf afgesproken termijn.</t>
  </si>
  <si>
    <t>DUTO F15, AVG</t>
  </si>
  <si>
    <t>V8</t>
  </si>
  <si>
    <t>Het systeem legt vast wat, wanneer en door wie is vernietigd en levert een verklaring van vernietiging.</t>
  </si>
  <si>
    <t>DUTO F14, Archiefwet 2026</t>
  </si>
  <si>
    <t>V9</t>
  </si>
  <si>
    <t>Bewaartermijnen kunnen in één keer opnieuw worden berekend als de selectielijst wijzigt.</t>
  </si>
  <si>
    <t>Archiefwet 2026 (flexibelere selectie)</t>
  </si>
  <si>
    <t>V10</t>
  </si>
  <si>
    <t>Het systeem bepaalt de brondatum automatisch op basis van de afleidingswijze uit de selectielijst.</t>
  </si>
  <si>
    <t>Selectielijst, zaakgericht werken</t>
  </si>
  <si>
    <t>3. BEWAREN: LEESBAAR, BETROUWBAAR EN TOEKOMSTBESTENDIG</t>
  </si>
  <si>
    <t>B1</t>
  </si>
  <si>
    <t>Informatie blijft leesbaar en bruikbaar na updates en nieuwe versies van de applicatie.</t>
  </si>
  <si>
    <t>DUTO proces Bewaren</t>
  </si>
  <si>
    <t>B2</t>
  </si>
  <si>
    <t>Bestanden kunnen worden omgezet naar een voorkeursformaat met behoud van essentiële kenmerken. Het systeem legt elke conversie vast.</t>
  </si>
  <si>
    <t>DUTO F02</t>
  </si>
  <si>
    <t>B3</t>
  </si>
  <si>
    <t>Het systeem bewaakt de integriteit met controlegetallen (checksums) en signaleert beschadiging.</t>
  </si>
  <si>
    <t>B4</t>
  </si>
  <si>
    <t>Per categorie informatie is het niveau van toegankelijkheid passend bij het risico in te richten.</t>
  </si>
  <si>
    <t>B5</t>
  </si>
  <si>
    <t>Alle opslaglocaties, inclusief back-ups, zijn bekend en gedocumenteerd. Opslag vindt bij voorkeur plaats binnen de EU.</t>
  </si>
  <si>
    <t>DUTO F08, AVG, BIO</t>
  </si>
  <si>
    <t>4. OVERBRENGEN EN MIGREREN: INFORMATIE GAAT MEE, COMPLEET</t>
  </si>
  <si>
    <t>O1</t>
  </si>
  <si>
    <t>Het systeem stelt een overbrengingslijst (B-lijst) samen en exporteert die met de juiste metagegevens, bijvoorbeeld naar het zaaksysteem.</t>
  </si>
  <si>
    <t>O2</t>
  </si>
  <si>
    <t>Het systeem slaat de selectiequery op zoals die naar de B-lijst is geëxporteerd.</t>
  </si>
  <si>
    <t>O3</t>
  </si>
  <si>
    <t>Het systeem exporteert de geselecteerde dossiers met de B-lijst naar de locatie voor blijvende bewaring.</t>
  </si>
  <si>
    <t>Bijlage V, NEN-ISO 16175-1 R2.1.7, R2.2.1</t>
  </si>
  <si>
    <t>O4</t>
  </si>
  <si>
    <t>Bij export gaan documenten, metagegevens, logging en systeemberichten mee.</t>
  </si>
  <si>
    <t>Bijlage V, NEN-ISO 16175-1 R2.2.2</t>
  </si>
  <si>
    <t>O5</t>
  </si>
  <si>
    <t>Na een geslaagde export of migratie kan het systeem de archiefstukken vernietigen.</t>
  </si>
  <si>
    <t>Bijlage V, NEN-ISO 16175-1 R2.2.6</t>
  </si>
  <si>
    <t>O6</t>
  </si>
  <si>
    <t>Het systeem signaleert welke blijvend te bewaren dossiers de overbrengingstermijn van tien jaar naderen.</t>
  </si>
  <si>
    <t>Archiefwet 2026 (overbrenging na 10 jaar)</t>
  </si>
  <si>
    <t>O7</t>
  </si>
  <si>
    <t>Openbaarheidsbeperkingen, met grond en termijn, zijn per dossier of document vast te leggen en gaan mee bij overbrenging.</t>
  </si>
  <si>
    <t>Archiefwet 2026 (openbaarheidsregime)</t>
  </si>
  <si>
    <t>O8</t>
  </si>
  <si>
    <t>De export sluit aan op de eisen van het e-depot van de archiefdienst, zoals MDTO en open bestandsformaten.</t>
  </si>
  <si>
    <t>Archiefwet 2026, MDTO</t>
  </si>
  <si>
    <t>O9</t>
  </si>
  <si>
    <t>Bij migratie of exit is alle informatie volledig exporteerbaar, met metagegevens, relaties en logging, inclusief een controle op volledigheid.</t>
  </si>
  <si>
    <t>DUTO proces Migreren, F12, F13, F14</t>
  </si>
  <si>
    <t>5. TER BESCHIKKING STELLEN: VINDBAAR VOOR WIE HET NODIG HEEFT</t>
  </si>
  <si>
    <t>T1</t>
  </si>
  <si>
    <t>Het systeem biedt gebruikers hulpmiddelen om archief en metagegevens te zoeken en op te vragen.</t>
  </si>
  <si>
    <t>Bijlage V, NEN-ISO 16175-1 R4.1.1</t>
  </si>
  <si>
    <t>T2</t>
  </si>
  <si>
    <t>Zoeken kan op metagegevens en op volledige tekst, ook in afgesloten dossiers.</t>
  </si>
  <si>
    <t>DUTO F16</t>
  </si>
  <si>
    <t>T3</t>
  </si>
  <si>
    <t>Persoonsgegevens en andere vertrouwelijke gegevens zijn te maskeren (lakken) zonder het origineel aan te tasten.</t>
  </si>
  <si>
    <t>DUTO F05, Woo, AVG</t>
  </si>
  <si>
    <t>T4</t>
  </si>
  <si>
    <t>Informatie is uit te wisselen met andere systemen en publicatievoorzieningen via open standaarden en een gedocumenteerde API.</t>
  </si>
  <si>
    <t>DUTO F09, F12, Woo</t>
  </si>
  <si>
    <t>T5</t>
  </si>
  <si>
    <t>Informatie is te tonen in leesbare vorm, ook zonder de oorspronkelijke applicatie.</t>
  </si>
  <si>
    <t>DUTO F10</t>
  </si>
  <si>
    <t>6. VERANTWOORDING EN LOGGING: AANTOONBAAR GOED BEHEER</t>
  </si>
  <si>
    <t>L1</t>
  </si>
  <si>
    <t>Het systeem logt wijzigingen met de juiste metagegevens: wie, wat, wanneer en waar.</t>
  </si>
  <si>
    <t>L2</t>
  </si>
  <si>
    <t>Gebruikers en beheerders kunnen de logging niet wijzigen of verwijderen. De logging is exporteerbaar.</t>
  </si>
  <si>
    <t>DUTO F14, BIO</t>
  </si>
  <si>
    <t>L3</t>
  </si>
  <si>
    <t>Het systeem levert rapportages voor de archivaris en het toezicht, zoals achterstanden in vernietiging en overbrenging.</t>
  </si>
  <si>
    <t>Archiefwet 2026 (archivaris, toezicht)</t>
  </si>
  <si>
    <t>7. CONTRACT EN LEVERANCIER: AFSPRAKEN DIE STANDHOUDEN</t>
  </si>
  <si>
    <t>C1</t>
  </si>
  <si>
    <t>De leverancier past het systeem binnen een afgesproken termijn aan bij wijzigingen in archiefwetgeving en selectielijsten.</t>
  </si>
  <si>
    <t>C2</t>
  </si>
  <si>
    <t>Bij einde contract levert de leverancier alle informatie kosteloos aan in een open formaat, met documentatie van het datamodel.</t>
  </si>
  <si>
    <t>C3</t>
  </si>
  <si>
    <t>De leverancier sluit een verwerkersovereenkomst en toont aan dat het systeem voldoet aan de BIO.</t>
  </si>
  <si>
    <t>C4</t>
  </si>
  <si>
    <t>De leverancier laat de archieffunctionaliteit zien in een demo of proof of concept met praktijkscenario’s van de organisatie.</t>
  </si>
  <si>
    <t>Advies FIMK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</si>
</sst>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7" x14ac:knownFonts="1">
    <font>
      <sz val="11"/>
      <color theme="1"/>
      <name val="Calibri"/>
      <family val="2"/>
      <charset val="1"/>
    </font>
    <font>
      <b/>
      <sz val="9"/>
      <color rgb="FFF5B800"/>
      <name val="Arial"/>
      <charset val="1"/>
    </font>
    <font>
      <b/>
      <sz val="24"/>
      <color rgb="FFFFFFFF"/>
      <name val="Arial"/>
      <charset val="1"/>
    </font>
    <font>
      <b/>
      <sz val="12"/>
      <color rgb="FFF5B800"/>
      <name val="Arial"/>
      <charset val="1"/>
    </font>
    <font>
      <sz val="10"/>
      <color rgb="FFDDDDDD"/>
      <name val="Arial"/>
      <charset val="1"/>
    </font>
    <font>
      <b/>
      <sz val="9"/>
      <color rgb="FF8A6A00"/>
      <name val="Arial"/>
      <charset val="1"/>
    </font>
    <font>
      <sz val="10"/>
      <color rgb="FF2C2C2C"/>
      <name val="Arial"/>
      <charset val="1"/>
    </font>
    <font>
      <b/>
      <sz val="10"/>
      <color rgb="FF111111"/>
      <name val="Arial"/>
      <charset val="1"/>
    </font>
    <font>
      <i/>
      <sz val="10"/>
      <color rgb="FF2C2C2C"/>
      <name val="Arial"/>
      <charset val="1"/>
    </font>
    <font>
      <i/>
      <sz val="9"/>
      <color rgb="FF666666"/>
      <name val="Arial"/>
      <charset val="1"/>
    </font>
    <font>
      <sz val="9"/>
      <color rgb="FF666666"/>
      <name val="Arial"/>
      <charset val="1"/>
    </font>
    <font>
      <b/>
      <sz val="16"/>
      <color rgb="FFFFFFFF"/>
      <name val="Arial"/>
      <charset val="1"/>
    </font>
    <font>
      <b/>
      <sz val="26"/>
      <color rgb="FF111111"/>
      <name val="Arial"/>
      <charset val="1"/>
    </font>
    <font>
      <b/>
      <sz val="26"/>
      <color rgb="FF4E7D3A"/>
      <name val="Arial"/>
      <charset val="1"/>
    </font>
    <font>
      <b/>
      <sz val="26"/>
      <color rgb="FFB8860B"/>
      <name val="Arial"/>
      <charset val="1"/>
    </font>
    <font>
      <b/>
      <sz val="26"/>
      <color rgb="FFC0392B"/>
      <name val="Arial"/>
      <charset val="1"/>
    </font>
    <font>
      <sz val="9"/>
      <color rgb="FF555555"/>
      <name val="Arial"/>
      <charset val="1"/>
    </font>
    <font>
      <b/>
      <sz val="12"/>
      <color rgb="FFFFFFFF"/>
      <name val="Arial"/>
      <charset val="1"/>
    </font>
    <font>
      <b/>
      <sz val="9"/>
      <color rgb="FF111111"/>
      <name val="Arial"/>
      <charset val="1"/>
    </font>
    <font>
      <sz val="9"/>
      <color rgb="FF2C2C2C"/>
      <name val="Arial"/>
      <charset val="1"/>
    </font>
    <font>
      <b/>
      <sz val="9"/>
      <color rgb="FF2C2C2C"/>
      <name val="Arial"/>
      <charset val="1"/>
    </font>
    <font>
      <b/>
      <sz val="9"/>
      <color rgb="FFC0392B"/>
      <name val="Arial"/>
      <charset val="1"/>
    </font>
    <font>
      <b/>
      <sz val="9"/>
      <color rgb="FFB8860B"/>
      <name val="Arial"/>
      <charset val="1"/>
    </font>
    <font>
      <b/>
      <sz val="14"/>
      <color rgb="FFF5B800"/>
      <name val="Arial"/>
      <charset val="1"/>
    </font>
    <font>
      <b/>
      <sz val="11"/>
      <color rgb="FFFFFFFF"/>
      <name val="Arial"/>
      <charset val="1"/>
    </font>
    <font>
      <b/>
      <sz val="10"/>
      <color rgb="FFFFFFFF"/>
      <name val="Arial"/>
      <charset val="1"/>
    </font>
    <font>
      <b/>
      <sz val="10"/>
      <color rgb="FF2C2C2C"/>
      <name val="Arial"/>
      <charset val="1"/>
    </font>
  </fonts>
  <fills count="8">
    <fill>
      <patternFill patternType="none"/>
    </fill>
    <fill>
      <patternFill patternType="gray125"/>
    </fill>
    <fill>
      <patternFill patternType="solid">
        <fgColor rgb="FFF5B800"/>
        <bgColor rgb="FFFFD966"/>
      </patternFill>
    </fill>
    <fill>
      <patternFill patternType="solid">
        <fgColor rgb="FF111111"/>
        <bgColor rgb="FF000000"/>
      </patternFill>
    </fill>
    <fill>
      <patternFill patternType="solid">
        <fgColor rgb="FFF4F4F4"/>
        <bgColor rgb="FFFAFAFA"/>
      </patternFill>
    </fill>
    <fill>
      <patternFill patternType="solid">
        <fgColor rgb="FFFAFAFA"/>
        <bgColor rgb="FFFFFFFF"/>
      </patternFill>
    </fill>
    <fill>
      <patternFill patternType="solid">
        <fgColor rgb="FFEDEDED"/>
        <bgColor rgb="FFF4F4F4"/>
      </patternFill>
    </fill>
    <fill>
      <patternFill patternType="solid">
        <fgColor rgb="FFFFF6D6"/>
        <bgColor rgb="FFF4F4F4"/>
      </patternFill>
    </fill>
  </fills>
  <borders count="11">
    <border>
      <left/>
      <right/>
      <top/>
      <bottom/>
      <diagonal/>
    </border>
    <border>
      <left style="thick">
        <color rgb="FF111111"/>
      </left>
      <right/>
      <top style="thick">
        <color rgb="FF111111"/>
      </top>
      <bottom/>
      <diagonal/>
    </border>
    <border>
      <left/>
      <right/>
      <top style="thick">
        <color rgb="FF111111"/>
      </top>
      <bottom/>
      <diagonal/>
    </border>
    <border>
      <left/>
      <right style="thick">
        <color rgb="FF111111"/>
      </right>
      <top style="thick">
        <color rgb="FF111111"/>
      </top>
      <bottom/>
      <diagonal/>
    </border>
    <border>
      <left style="thick">
        <color rgb="FF111111"/>
      </left>
      <right/>
      <top/>
      <bottom/>
      <diagonal/>
    </border>
    <border>
      <left/>
      <right style="thick">
        <color rgb="FF111111"/>
      </right>
      <top/>
      <bottom/>
      <diagonal/>
    </border>
    <border>
      <left style="thick">
        <color rgb="FF111111"/>
      </left>
      <right/>
      <top/>
      <bottom style="thick">
        <color rgb="FF111111"/>
      </bottom>
      <diagonal/>
    </border>
    <border>
      <left/>
      <right/>
      <top/>
      <bottom style="thick">
        <color rgb="FF111111"/>
      </bottom>
      <diagonal/>
    </border>
    <border>
      <left/>
      <right style="thick">
        <color rgb="FF111111"/>
      </right>
      <top/>
      <bottom style="thick">
        <color rgb="FF111111"/>
      </bottom>
      <diagonal/>
    </border>
    <border>
      <left/>
      <right/>
      <top/>
      <bottom style="thick">
        <color rgb="FFF5B800"/>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60">
    <xf numFmtId="0" fontId="0" fillId="0" borderId="0" xfId="0"/>
    <xf numFmtId="0" fontId="16" fillId="5" borderId="9" xfId="0" applyFont="1" applyFill="1" applyBorder="1" applyAlignment="1">
      <alignment horizontal="center" vertical="center"/>
    </xf>
    <xf numFmtId="0" fontId="15" fillId="5" borderId="0" xfId="0" applyFont="1" applyFill="1" applyAlignment="1">
      <alignment horizontal="center" vertical="center"/>
    </xf>
    <xf numFmtId="0" fontId="14" fillId="5" borderId="0" xfId="0" applyFont="1" applyFill="1" applyAlignment="1">
      <alignment horizontal="center" vertical="center"/>
    </xf>
    <xf numFmtId="0" fontId="13" fillId="5" borderId="0" xfId="0" applyFont="1" applyFill="1" applyAlignment="1">
      <alignment horizontal="center" vertical="center"/>
    </xf>
    <xf numFmtId="0" fontId="12" fillId="5" borderId="0" xfId="0" applyFont="1" applyFill="1" applyAlignment="1">
      <alignment horizontal="center" vertical="center"/>
    </xf>
    <xf numFmtId="0" fontId="1" fillId="3" borderId="0" xfId="0" applyFont="1" applyFill="1" applyAlignment="1">
      <alignment horizontal="center" vertical="center"/>
    </xf>
    <xf numFmtId="0" fontId="10" fillId="0" borderId="0" xfId="0" applyFont="1" applyAlignment="1">
      <alignment vertical="top" wrapText="1"/>
    </xf>
    <xf numFmtId="0" fontId="9" fillId="0" borderId="0" xfId="0" applyFont="1" applyAlignment="1">
      <alignment vertical="top" wrapText="1"/>
    </xf>
    <xf numFmtId="0" fontId="6" fillId="0" borderId="0" xfId="0" applyFont="1" applyAlignment="1">
      <alignment vertical="top" wrapText="1"/>
    </xf>
    <xf numFmtId="0" fontId="5" fillId="0" borderId="0" xfId="0" applyFont="1" applyAlignment="1">
      <alignment vertical="top" wrapText="1"/>
    </xf>
    <xf numFmtId="0" fontId="4" fillId="3" borderId="0" xfId="0" applyFont="1" applyFill="1" applyAlignment="1">
      <alignment vertical="center" wrapText="1" indent="1"/>
    </xf>
    <xf numFmtId="0" fontId="3" fillId="3" borderId="0" xfId="0" applyFont="1" applyFill="1" applyAlignment="1">
      <alignment vertical="center" wrapText="1" indent="1"/>
    </xf>
    <xf numFmtId="0" fontId="2" fillId="3" borderId="0" xfId="0" applyFont="1" applyFill="1" applyAlignment="1">
      <alignment vertical="center" wrapText="1" indent="1"/>
    </xf>
    <xf numFmtId="0" fontId="1" fillId="3" borderId="0" xfId="0" applyFont="1" applyFill="1" applyAlignment="1">
      <alignment vertical="center" wrapText="1" inden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6" fillId="0" borderId="0" xfId="0" applyFont="1" applyAlignment="1">
      <alignment vertical="top" wrapText="1"/>
    </xf>
    <xf numFmtId="0" fontId="7" fillId="0" borderId="0" xfId="0" applyFont="1" applyAlignment="1">
      <alignment vertical="top" wrapText="1"/>
    </xf>
    <xf numFmtId="0" fontId="7" fillId="0" borderId="0" xfId="0" applyFont="1"/>
    <xf numFmtId="0" fontId="8" fillId="4" borderId="0" xfId="0" applyFont="1" applyFill="1" applyAlignment="1">
      <alignment vertical="top" wrapText="1"/>
    </xf>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1" fillId="3" borderId="0" xfId="0" applyFont="1" applyFill="1" applyAlignment="1">
      <alignment vertical="center" indent="1"/>
    </xf>
    <xf numFmtId="0" fontId="0" fillId="3" borderId="0" xfId="0" applyFill="1"/>
    <xf numFmtId="0" fontId="9" fillId="0" borderId="0" xfId="0" applyFont="1"/>
    <xf numFmtId="0" fontId="17" fillId="3" borderId="0" xfId="0" applyFont="1" applyFill="1" applyAlignment="1">
      <alignment vertical="center" indent="1"/>
    </xf>
    <xf numFmtId="0" fontId="18" fillId="6" borderId="10" xfId="0" applyFont="1" applyFill="1" applyBorder="1" applyAlignment="1">
      <alignment horizontal="left" vertical="center" wrapText="1"/>
    </xf>
    <xf numFmtId="0" fontId="18" fillId="6" borderId="10" xfId="0" applyFont="1" applyFill="1" applyBorder="1" applyAlignment="1">
      <alignment horizontal="center" vertical="center" wrapText="1"/>
    </xf>
    <xf numFmtId="0" fontId="19" fillId="0" borderId="10" xfId="0" applyFont="1" applyBorder="1" applyAlignment="1">
      <alignment horizontal="left" vertical="center" wrapText="1"/>
    </xf>
    <xf numFmtId="0" fontId="19" fillId="0" borderId="10" xfId="0" applyFont="1" applyBorder="1" applyAlignment="1">
      <alignment horizontal="center" vertical="center" wrapText="1"/>
    </xf>
    <xf numFmtId="9" fontId="19"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18" fillId="2" borderId="10" xfId="0" applyFont="1" applyFill="1" applyBorder="1" applyAlignment="1">
      <alignment horizontal="left" vertical="center"/>
    </xf>
    <xf numFmtId="0" fontId="18" fillId="2" borderId="10" xfId="0" applyFont="1" applyFill="1" applyBorder="1" applyAlignment="1">
      <alignment horizontal="center" vertical="center"/>
    </xf>
    <xf numFmtId="9" fontId="18" fillId="2" borderId="10" xfId="0" applyNumberFormat="1" applyFont="1" applyFill="1" applyBorder="1" applyAlignment="1">
      <alignment horizontal="center" vertical="center"/>
    </xf>
    <xf numFmtId="0" fontId="18" fillId="6" borderId="10" xfId="0" applyFont="1" applyFill="1" applyBorder="1"/>
    <xf numFmtId="0" fontId="21" fillId="0" borderId="10" xfId="0" applyFont="1" applyBorder="1" applyAlignment="1">
      <alignment vertical="top" wrapText="1"/>
    </xf>
    <xf numFmtId="0" fontId="19" fillId="0" borderId="10" xfId="0" applyFont="1" applyBorder="1" applyAlignment="1">
      <alignment vertical="top" wrapText="1"/>
    </xf>
    <xf numFmtId="0" fontId="22" fillId="0" borderId="10" xfId="0" applyFont="1" applyBorder="1" applyAlignment="1">
      <alignment vertical="top" wrapText="1"/>
    </xf>
    <xf numFmtId="0" fontId="10" fillId="0" borderId="0" xfId="0" applyFont="1"/>
    <xf numFmtId="0" fontId="23" fillId="3" borderId="0" xfId="0" applyFont="1" applyFill="1" applyAlignment="1">
      <alignment vertical="center" indent="1"/>
    </xf>
    <xf numFmtId="0" fontId="0" fillId="3" borderId="0" xfId="0" applyFill="1" applyAlignment="1">
      <alignment vertical="center"/>
    </xf>
    <xf numFmtId="0" fontId="24" fillId="3" borderId="0" xfId="0" applyFont="1" applyFill="1" applyAlignment="1">
      <alignment vertical="center"/>
    </xf>
    <xf numFmtId="0" fontId="25" fillId="3" borderId="10" xfId="0" applyFont="1" applyFill="1" applyBorder="1" applyAlignment="1">
      <alignment vertical="center" wrapText="1"/>
    </xf>
    <xf numFmtId="0" fontId="7" fillId="2" borderId="10" xfId="0" applyFont="1" applyFill="1" applyBorder="1"/>
    <xf numFmtId="0" fontId="0" fillId="2" borderId="10" xfId="0" applyFill="1" applyBorder="1"/>
    <xf numFmtId="0" fontId="26" fillId="0" borderId="10" xfId="0" applyFont="1" applyBorder="1" applyAlignment="1">
      <alignment vertical="top" wrapText="1"/>
    </xf>
    <xf numFmtId="0" fontId="6" fillId="0" borderId="10" xfId="0" applyFont="1" applyBorder="1" applyAlignment="1">
      <alignment vertical="top" wrapText="1"/>
    </xf>
    <xf numFmtId="0" fontId="26" fillId="0" borderId="10" xfId="0" applyFont="1" applyBorder="1" applyAlignment="1">
      <alignment horizontal="center" vertical="top"/>
    </xf>
    <xf numFmtId="0" fontId="6" fillId="7" borderId="10" xfId="0" applyFont="1" applyFill="1" applyBorder="1" applyAlignment="1">
      <alignment vertical="top" wrapText="1"/>
    </xf>
    <xf numFmtId="0" fontId="26" fillId="6" borderId="10" xfId="0" applyFont="1" applyFill="1" applyBorder="1" applyAlignment="1">
      <alignment horizontal="center" vertical="top"/>
    </xf>
    <xf numFmtId="164" fontId="6" fillId="7" borderId="10" xfId="0" applyNumberFormat="1" applyFont="1" applyFill="1" applyBorder="1" applyAlignment="1">
      <alignment vertical="top" wrapText="1"/>
    </xf>
    <xf numFmtId="0" fontId="18" fillId="6" borderId="10" xfId="0" applyFont="1" applyFill="1" applyBorder="1"/>
    <xf numFmtId="0" fontId="19" fillId="0" borderId="10" xfId="0" applyFont="1" applyBorder="1" applyAlignment="1">
      <alignment vertical="top" wrapText="1"/>
    </xf>
  </cellXfs>
  <cellStyles count="1">
    <cellStyle name="Standaard" xfId="0" builtinId="0"/>
  </cellStyles>
  <dxfs count="15">
    <dxf>
      <fill>
        <patternFill>
          <bgColor rgb="FFB6D7A8"/>
        </patternFill>
      </fill>
    </dxf>
    <dxf>
      <fill>
        <patternFill>
          <bgColor rgb="FFD9EAD3"/>
        </patternFill>
      </fill>
    </dxf>
    <dxf>
      <fill>
        <patternFill>
          <bgColor rgb="FFFFD966"/>
        </patternFill>
      </fill>
    </dxf>
    <dxf>
      <fill>
        <patternFill>
          <bgColor rgb="FFE06666"/>
        </patternFill>
      </fill>
    </dxf>
    <dxf>
      <fill>
        <patternFill>
          <bgColor rgb="FFF4CCCC"/>
        </patternFill>
      </fill>
    </dxf>
    <dxf>
      <fill>
        <patternFill>
          <bgColor rgb="FFF4CCCC"/>
        </patternFill>
      </fill>
    </dxf>
    <dxf>
      <fill>
        <patternFill>
          <bgColor rgb="FFFFE599"/>
        </patternFill>
      </fill>
    </dxf>
    <dxf>
      <fill>
        <patternFill>
          <bgColor rgb="FFFFE599"/>
        </patternFill>
      </fill>
    </dxf>
    <dxf>
      <fill>
        <patternFill>
          <bgColor rgb="FFD9EAD3"/>
        </patternFill>
      </fill>
    </dxf>
    <dxf>
      <fill>
        <patternFill>
          <bgColor rgb="FFD9EAD3"/>
        </patternFill>
      </fill>
    </dxf>
    <dxf>
      <fill>
        <patternFill>
          <bgColor rgb="FFD9EAD3"/>
        </patternFill>
      </fill>
    </dxf>
    <dxf>
      <fill>
        <patternFill>
          <bgColor rgb="FFB6D7A8"/>
        </patternFill>
      </fill>
    </dxf>
    <dxf>
      <fill>
        <patternFill>
          <bgColor rgb="FFFFD966"/>
        </patternFill>
      </fill>
    </dxf>
    <dxf>
      <fill>
        <patternFill>
          <bgColor rgb="FFE06666"/>
        </patternFill>
      </fill>
    </dxf>
    <dxf>
      <fill>
        <patternFill>
          <bgColor rgb="FFF4CCCC"/>
        </patternFill>
      </fill>
    </dxf>
  </dxfs>
  <tableStyles count="0" defaultTableStyle="TableStyleMedium2" defaultPivotStyle="PivotStyleLight16"/>
  <colors>
    <indexedColors>
      <rgbColor rgb="FF000000"/>
      <rgbColor rgb="FFFFFFFF"/>
      <rgbColor rgb="FFFF0000"/>
      <rgbColor rgb="FF00FF00"/>
      <rgbColor rgb="FF0000FF"/>
      <rgbColor rgb="FFFFD966"/>
      <rgbColor rgb="FFFF00FF"/>
      <rgbColor rgb="FF00FFFF"/>
      <rgbColor rgb="FF800000"/>
      <rgbColor rgb="FF008000"/>
      <rgbColor rgb="FF000080"/>
      <rgbColor rgb="FF8A6A00"/>
      <rgbColor rgb="FF800080"/>
      <rgbColor rgb="FF008080"/>
      <rgbColor rgb="FFCCCCCC"/>
      <rgbColor rgb="FF878787"/>
      <rgbColor rgb="FF9999FF"/>
      <rgbColor rgb="FF993366"/>
      <rgbColor rgb="FFFFF6D6"/>
      <rgbColor rgb="FFEDEDED"/>
      <rgbColor rgb="FF660066"/>
      <rgbColor rgb="FFE06666"/>
      <rgbColor rgb="FF0066CC"/>
      <rgbColor rgb="FFD9D9D9"/>
      <rgbColor rgb="FF000080"/>
      <rgbColor rgb="FFFF00FF"/>
      <rgbColor rgb="FFFFFF00"/>
      <rgbColor rgb="FF00FFFF"/>
      <rgbColor rgb="FF800080"/>
      <rgbColor rgb="FF800000"/>
      <rgbColor rgb="FF008080"/>
      <rgbColor rgb="FF0000FF"/>
      <rgbColor rgb="FF00CCFF"/>
      <rgbColor rgb="FFF4F4F4"/>
      <rgbColor rgb="FFD9EAD3"/>
      <rgbColor rgb="FFFFE599"/>
      <rgbColor rgb="FFB6D7A8"/>
      <rgbColor rgb="FFFAFAFA"/>
      <rgbColor rgb="FFDDDDDD"/>
      <rgbColor rgb="FFF4CCCC"/>
      <rgbColor rgb="FF4F81BD"/>
      <rgbColor rgb="FF33CCCC"/>
      <rgbColor rgb="FF99CC00"/>
      <rgbColor rgb="FFF5B800"/>
      <rgbColor rgb="FFB8860B"/>
      <rgbColor rgb="FFFF6600"/>
      <rgbColor rgb="FF666666"/>
      <rgbColor rgb="FF969696"/>
      <rgbColor rgb="FF003366"/>
      <rgbColor rgb="FF4E7D3A"/>
      <rgbColor rgb="FF111111"/>
      <rgbColor rgb="FF333300"/>
      <rgbColor rgb="FFC0392B"/>
      <rgbColor rgb="FF993366"/>
      <rgbColor rgb="FF555555"/>
      <rgbColor rgb="FF2C2C2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c:style val="2"/>
  <c:chart>
    <c:title>
      <c:tx>
        <c:rich>
          <a:bodyPr rot="0"/>
          <a:lstStyle/>
          <a:p>
            <a:pPr>
              <a:defRPr sz="1800" b="1" strike="noStrike" spc="-1">
                <a:solidFill>
                  <a:srgbClr val="000000"/>
                </a:solidFill>
                <a:latin typeface="Calibri"/>
              </a:defRPr>
            </a:pPr>
            <a:r>
              <a:rPr lang="nl-NL" sz="1800" b="1" strike="noStrike" spc="-1">
                <a:solidFill>
                  <a:srgbClr val="000000"/>
                </a:solidFill>
                <a:latin typeface="Calibri"/>
              </a:rPr>
              <a:t>Status per thema</a:t>
            </a:r>
          </a:p>
        </c:rich>
      </c:tx>
      <c:overlay val="0"/>
      <c:spPr>
        <a:noFill/>
        <a:ln w="0">
          <a:noFill/>
        </a:ln>
      </c:spPr>
    </c:title>
    <c:autoTitleDeleted val="0"/>
    <c:plotArea>
      <c:layout/>
      <c:barChart>
        <c:barDir val="bar"/>
        <c:grouping val="stacked"/>
        <c:varyColors val="0"/>
        <c:ser>
          <c:idx val="0"/>
          <c:order val="0"/>
          <c:tx>
            <c:strRef>
              <c:f>Dashboard!$E$17</c:f>
              <c:strCache>
                <c:ptCount val="1"/>
                <c:pt idx="0">
                  <c:v>Voldaan</c:v>
                </c:pt>
              </c:strCache>
            </c:strRef>
          </c:tx>
          <c:spPr>
            <a:solidFill>
              <a:srgbClr val="4E7D3A"/>
            </a:solidFill>
            <a:ln w="9360">
              <a:solidFill>
                <a:srgbClr val="4E7D3A"/>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Dashboard!$E$18:$E$25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D38-437E-AD5E-974A3EA4F92D}"/>
            </c:ext>
          </c:extLst>
        </c:ser>
        <c:ser>
          <c:idx val="1"/>
          <c:order val="1"/>
          <c:tx>
            <c:strRef>
              <c:f>Dashboard!$F$17</c:f>
              <c:strCache>
                <c:ptCount val="1"/>
                <c:pt idx="0">
                  <c:v>Deels / Loopt</c:v>
                </c:pt>
              </c:strCache>
            </c:strRef>
          </c:tx>
          <c:spPr>
            <a:solidFill>
              <a:srgbClr val="F5B800"/>
            </a:solidFill>
            <a:ln w="9360">
              <a:solidFill>
                <a:srgbClr val="F5B800"/>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Dashboard!$F$18:$F$25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D38-437E-AD5E-974A3EA4F92D}"/>
            </c:ext>
          </c:extLst>
        </c:ser>
        <c:ser>
          <c:idx val="2"/>
          <c:order val="2"/>
          <c:tx>
            <c:strRef>
              <c:f>Dashboard!$G$17</c:f>
              <c:strCache>
                <c:ptCount val="1"/>
                <c:pt idx="0">
                  <c:v>Niet voldaan</c:v>
                </c:pt>
              </c:strCache>
            </c:strRef>
          </c:tx>
          <c:spPr>
            <a:solidFill>
              <a:srgbClr val="C0392B"/>
            </a:solidFill>
            <a:ln w="9360">
              <a:solidFill>
                <a:srgbClr val="C0392B"/>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Dashboard!$G$18:$G$25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D38-437E-AD5E-974A3EA4F92D}"/>
            </c:ext>
          </c:extLst>
        </c:ser>
        <c:ser>
          <c:idx val="3"/>
          <c:order val="3"/>
          <c:tx>
            <c:strRef>
              <c:f>Dashboard!$H$17</c:f>
              <c:strCache>
                <c:ptCount val="1"/>
                <c:pt idx="0">
                  <c:v>Leeg</c:v>
                </c:pt>
              </c:strCache>
            </c:strRef>
          </c:tx>
          <c:spPr>
            <a:solidFill>
              <a:srgbClr val="CCCCCC"/>
            </a:solidFill>
            <a:ln w="9360">
              <a:solidFill>
                <a:srgbClr val="CCCCCC"/>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Dashboard!$H$18:$H$25</c:f>
              <c:numCache>
                <c:formatCode>General</c:formatCode>
                <c:ptCount val="8"/>
                <c:pt idx="0">
                  <c:v>10</c:v>
                </c:pt>
                <c:pt idx="1">
                  <c:v>12</c:v>
                </c:pt>
                <c:pt idx="2">
                  <c:v>10</c:v>
                </c:pt>
                <c:pt idx="3">
                  <c:v>5</c:v>
                </c:pt>
                <c:pt idx="4">
                  <c:v>9</c:v>
                </c:pt>
                <c:pt idx="5">
                  <c:v>5</c:v>
                </c:pt>
                <c:pt idx="6">
                  <c:v>3</c:v>
                </c:pt>
                <c:pt idx="7">
                  <c:v>4</c:v>
                </c:pt>
              </c:numCache>
            </c:numRef>
          </c:val>
          <c:extLst>
            <c:ext xmlns:c16="http://schemas.microsoft.com/office/drawing/2014/chart" uri="{C3380CC4-5D6E-409C-BE32-E72D297353CC}">
              <c16:uniqueId val="{00000003-2D38-437E-AD5E-974A3EA4F92D}"/>
            </c:ext>
          </c:extLst>
        </c:ser>
        <c:dLbls>
          <c:showLegendKey val="0"/>
          <c:showVal val="0"/>
          <c:showCatName val="0"/>
          <c:showSerName val="0"/>
          <c:showPercent val="0"/>
          <c:showBubbleSize val="0"/>
        </c:dLbls>
        <c:gapWidth val="150"/>
        <c:overlap val="100"/>
        <c:axId val="40741531"/>
        <c:axId val="58223912"/>
      </c:barChart>
      <c:catAx>
        <c:axId val="40741531"/>
        <c:scaling>
          <c:orientation val="maxMin"/>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nl-NL"/>
          </a:p>
        </c:txPr>
        <c:crossAx val="58223912"/>
        <c:crosses val="autoZero"/>
        <c:auto val="1"/>
        <c:lblAlgn val="ctr"/>
        <c:lblOffset val="100"/>
        <c:noMultiLvlLbl val="0"/>
      </c:catAx>
      <c:valAx>
        <c:axId val="58223912"/>
        <c:scaling>
          <c:orientation val="minMax"/>
        </c:scaling>
        <c:delete val="0"/>
        <c:axPos val="t"/>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nl-NL"/>
          </a:p>
        </c:txPr>
        <c:crossAx val="40741531"/>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nl-NL"/>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c:style val="2"/>
  <c:chart>
    <c:title>
      <c:tx>
        <c:rich>
          <a:bodyPr rot="0"/>
          <a:lstStyle/>
          <a:p>
            <a:pPr>
              <a:defRPr sz="1800" b="1" strike="noStrike" spc="-1">
                <a:solidFill>
                  <a:srgbClr val="000000"/>
                </a:solidFill>
                <a:latin typeface="Calibri"/>
              </a:defRPr>
            </a:pPr>
            <a:r>
              <a:rPr lang="nl-NL" sz="1800" b="1" strike="noStrike" spc="-1">
                <a:solidFill>
                  <a:srgbClr val="000000"/>
                </a:solidFill>
                <a:latin typeface="Calibri"/>
              </a:rPr>
              <a:t>Totaalbeeld</a:t>
            </a:r>
          </a:p>
        </c:rich>
      </c:tx>
      <c:overlay val="0"/>
      <c:spPr>
        <a:noFill/>
        <a:ln w="0">
          <a:noFill/>
        </a:ln>
      </c:spPr>
    </c:title>
    <c:autoTitleDeleted val="0"/>
    <c:plotArea>
      <c:layout/>
      <c:doughnutChart>
        <c:varyColors val="1"/>
        <c:ser>
          <c:idx val="0"/>
          <c:order val="0"/>
          <c:spPr>
            <a:solidFill>
              <a:srgbClr val="4F81BD"/>
            </a:solidFill>
            <a:ln w="0">
              <a:noFill/>
            </a:ln>
          </c:spPr>
          <c:dPt>
            <c:idx val="0"/>
            <c:bubble3D val="0"/>
            <c:spPr>
              <a:solidFill>
                <a:srgbClr val="4E7D3A"/>
              </a:solidFill>
              <a:ln w="0">
                <a:noFill/>
              </a:ln>
            </c:spPr>
            <c:extLst>
              <c:ext xmlns:c16="http://schemas.microsoft.com/office/drawing/2014/chart" uri="{C3380CC4-5D6E-409C-BE32-E72D297353CC}">
                <c16:uniqueId val="{00000001-687A-451B-95AD-069EC5906464}"/>
              </c:ext>
            </c:extLst>
          </c:dPt>
          <c:dPt>
            <c:idx val="1"/>
            <c:bubble3D val="0"/>
            <c:spPr>
              <a:solidFill>
                <a:srgbClr val="F5B800"/>
              </a:solidFill>
              <a:ln w="0">
                <a:noFill/>
              </a:ln>
            </c:spPr>
            <c:extLst>
              <c:ext xmlns:c16="http://schemas.microsoft.com/office/drawing/2014/chart" uri="{C3380CC4-5D6E-409C-BE32-E72D297353CC}">
                <c16:uniqueId val="{00000003-687A-451B-95AD-069EC5906464}"/>
              </c:ext>
            </c:extLst>
          </c:dPt>
          <c:dPt>
            <c:idx val="2"/>
            <c:bubble3D val="0"/>
            <c:spPr>
              <a:solidFill>
                <a:srgbClr val="C0392B"/>
              </a:solidFill>
              <a:ln w="0">
                <a:noFill/>
              </a:ln>
            </c:spPr>
            <c:extLst>
              <c:ext xmlns:c16="http://schemas.microsoft.com/office/drawing/2014/chart" uri="{C3380CC4-5D6E-409C-BE32-E72D297353CC}">
                <c16:uniqueId val="{00000005-687A-451B-95AD-069EC5906464}"/>
              </c:ext>
            </c:extLst>
          </c:dPt>
          <c:dPt>
            <c:idx val="3"/>
            <c:bubble3D val="0"/>
            <c:spPr>
              <a:solidFill>
                <a:srgbClr val="CCCCCC"/>
              </a:solidFill>
              <a:ln w="0">
                <a:noFill/>
              </a:ln>
            </c:spPr>
            <c:extLst>
              <c:ext xmlns:c16="http://schemas.microsoft.com/office/drawing/2014/chart" uri="{C3380CC4-5D6E-409C-BE32-E72D297353CC}">
                <c16:uniqueId val="{00000007-687A-451B-95AD-069EC5906464}"/>
              </c:ext>
            </c:extLst>
          </c:dPt>
          <c:dLbls>
            <c:dLbl>
              <c:idx val="0"/>
              <c:spPr/>
              <c:txPr>
                <a:bodyPr wrap="square"/>
                <a:lstStyle/>
                <a:p>
                  <a:pPr>
                    <a:defRPr sz="1000" b="0" strike="noStrike" spc="-1">
                      <a:solidFill>
                        <a:srgbClr val="000000"/>
                      </a:solidFill>
                      <a:latin typeface="Calibri"/>
                    </a:defRPr>
                  </a:pPr>
                  <a:endParaRPr lang="nl-NL"/>
                </a:p>
              </c:txPr>
              <c:showLegendKey val="0"/>
              <c:showVal val="0"/>
              <c:showCatName val="0"/>
              <c:showSerName val="0"/>
              <c:showPercent val="1"/>
              <c:showBubbleSize val="1"/>
              <c:extLst>
                <c:ext xmlns:c16="http://schemas.microsoft.com/office/drawing/2014/chart" uri="{C3380CC4-5D6E-409C-BE32-E72D297353CC}">
                  <c16:uniqueId val="{00000001-687A-451B-95AD-069EC5906464}"/>
                </c:ext>
              </c:extLst>
            </c:dLbl>
            <c:dLbl>
              <c:idx val="1"/>
              <c:spPr/>
              <c:txPr>
                <a:bodyPr wrap="square"/>
                <a:lstStyle/>
                <a:p>
                  <a:pPr>
                    <a:defRPr sz="1000" b="0" strike="noStrike" spc="-1">
                      <a:solidFill>
                        <a:srgbClr val="000000"/>
                      </a:solidFill>
                      <a:latin typeface="Calibri"/>
                    </a:defRPr>
                  </a:pPr>
                  <a:endParaRPr lang="nl-NL"/>
                </a:p>
              </c:txPr>
              <c:showLegendKey val="0"/>
              <c:showVal val="0"/>
              <c:showCatName val="0"/>
              <c:showSerName val="0"/>
              <c:showPercent val="1"/>
              <c:showBubbleSize val="1"/>
              <c:extLst>
                <c:ext xmlns:c16="http://schemas.microsoft.com/office/drawing/2014/chart" uri="{C3380CC4-5D6E-409C-BE32-E72D297353CC}">
                  <c16:uniqueId val="{00000003-687A-451B-95AD-069EC5906464}"/>
                </c:ext>
              </c:extLst>
            </c:dLbl>
            <c:dLbl>
              <c:idx val="2"/>
              <c:spPr/>
              <c:txPr>
                <a:bodyPr wrap="square"/>
                <a:lstStyle/>
                <a:p>
                  <a:pPr>
                    <a:defRPr sz="1000" b="0" strike="noStrike" spc="-1">
                      <a:solidFill>
                        <a:srgbClr val="000000"/>
                      </a:solidFill>
                      <a:latin typeface="Calibri"/>
                    </a:defRPr>
                  </a:pPr>
                  <a:endParaRPr lang="nl-NL"/>
                </a:p>
              </c:txPr>
              <c:showLegendKey val="0"/>
              <c:showVal val="0"/>
              <c:showCatName val="0"/>
              <c:showSerName val="0"/>
              <c:showPercent val="1"/>
              <c:showBubbleSize val="1"/>
              <c:extLst>
                <c:ext xmlns:c16="http://schemas.microsoft.com/office/drawing/2014/chart" uri="{C3380CC4-5D6E-409C-BE32-E72D297353CC}">
                  <c16:uniqueId val="{00000005-687A-451B-95AD-069EC5906464}"/>
                </c:ext>
              </c:extLst>
            </c:dLbl>
            <c:dLbl>
              <c:idx val="3"/>
              <c:spPr/>
              <c:txPr>
                <a:bodyPr wrap="square"/>
                <a:lstStyle/>
                <a:p>
                  <a:pPr>
                    <a:defRPr sz="1000" b="0" strike="noStrike" spc="-1">
                      <a:solidFill>
                        <a:srgbClr val="000000"/>
                      </a:solidFill>
                      <a:latin typeface="Calibri"/>
                    </a:defRPr>
                  </a:pPr>
                  <a:endParaRPr lang="nl-NL"/>
                </a:p>
              </c:txPr>
              <c:showLegendKey val="0"/>
              <c:showVal val="0"/>
              <c:showCatName val="0"/>
              <c:showSerName val="0"/>
              <c:showPercent val="1"/>
              <c:showBubbleSize val="1"/>
              <c:extLst>
                <c:ext xmlns:c16="http://schemas.microsoft.com/office/drawing/2014/chart" uri="{C3380CC4-5D6E-409C-BE32-E72D297353CC}">
                  <c16:uniqueId val="{00000007-687A-451B-95AD-069EC5906464}"/>
                </c:ext>
              </c:extLst>
            </c:dLbl>
            <c:spPr>
              <a:noFill/>
              <a:ln>
                <a:noFill/>
              </a:ln>
              <a:effectLst/>
            </c:spPr>
            <c:txPr>
              <a:bodyPr wrap="square"/>
              <a:lstStyle/>
              <a:p>
                <a:pPr>
                  <a:defRPr sz="1000" b="0" strike="noStrike" spc="-1">
                    <a:solidFill>
                      <a:srgbClr val="000000"/>
                    </a:solidFill>
                    <a:latin typeface="Calibri"/>
                  </a:defRPr>
                </a:pPr>
                <a:endParaRPr lang="nl-NL"/>
              </a:p>
            </c:txP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Dashboard!$E$17:$H$17</c:f>
              <c:strCache>
                <c:ptCount val="4"/>
                <c:pt idx="0">
                  <c:v>Voldaan</c:v>
                </c:pt>
                <c:pt idx="1">
                  <c:v>Deels / Loopt</c:v>
                </c:pt>
                <c:pt idx="2">
                  <c:v>Niet voldaan</c:v>
                </c:pt>
                <c:pt idx="3">
                  <c:v>Leeg</c:v>
                </c:pt>
              </c:strCache>
            </c:strRef>
          </c:cat>
          <c:val>
            <c:numRef>
              <c:f>Dashboard!$E$26:$H$26</c:f>
              <c:numCache>
                <c:formatCode>General</c:formatCode>
                <c:ptCount val="4"/>
                <c:pt idx="0">
                  <c:v>0</c:v>
                </c:pt>
                <c:pt idx="1">
                  <c:v>0</c:v>
                </c:pt>
                <c:pt idx="2">
                  <c:v>0</c:v>
                </c:pt>
                <c:pt idx="3">
                  <c:v>58</c:v>
                </c:pt>
              </c:numCache>
            </c:numRef>
          </c:val>
          <c:extLst>
            <c:ext xmlns:c16="http://schemas.microsoft.com/office/drawing/2014/chart" uri="{C3380CC4-5D6E-409C-BE32-E72D297353CC}">
              <c16:uniqueId val="{00000008-687A-451B-95AD-069EC5906464}"/>
            </c:ext>
          </c:extLst>
        </c:ser>
        <c:dLbls>
          <c:showLegendKey val="0"/>
          <c:showVal val="0"/>
          <c:showCatName val="0"/>
          <c:showSerName val="0"/>
          <c:showPercent val="0"/>
          <c:showBubbleSize val="0"/>
          <c:showLeaderLines val="1"/>
        </c:dLbls>
        <c:firstSliceAng val="0"/>
        <c:holeSize val="50"/>
      </c:doughnutChart>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nl-NL"/>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c:style val="2"/>
  <c:chart>
    <c:title>
      <c:tx>
        <c:rich>
          <a:bodyPr rot="0"/>
          <a:lstStyle/>
          <a:p>
            <a:pPr>
              <a:defRPr sz="1800" b="1" strike="noStrike" spc="-1">
                <a:solidFill>
                  <a:srgbClr val="000000"/>
                </a:solidFill>
                <a:latin typeface="Calibri"/>
              </a:defRPr>
            </a:pPr>
            <a:r>
              <a:rPr lang="nl-NL" sz="1800" b="1" strike="noStrike" spc="-1">
                <a:solidFill>
                  <a:srgbClr val="000000"/>
                </a:solidFill>
                <a:latin typeface="Calibri"/>
              </a:rPr>
              <a:t>Risico’s per thema</a:t>
            </a:r>
          </a:p>
        </c:rich>
      </c:tx>
      <c:overlay val="0"/>
      <c:spPr>
        <a:noFill/>
        <a:ln w="0">
          <a:noFill/>
        </a:ln>
      </c:spPr>
    </c:title>
    <c:autoTitleDeleted val="0"/>
    <c:plotArea>
      <c:layout/>
      <c:barChart>
        <c:barDir val="col"/>
        <c:grouping val="clustered"/>
        <c:varyColors val="0"/>
        <c:ser>
          <c:idx val="0"/>
          <c:order val="0"/>
          <c:tx>
            <c:strRef>
              <c:f>Dashboard!$K$17</c:f>
              <c:strCache>
                <c:ptCount val="1"/>
                <c:pt idx="0">
                  <c:v>Hoog</c:v>
                </c:pt>
              </c:strCache>
            </c:strRef>
          </c:tx>
          <c:spPr>
            <a:solidFill>
              <a:srgbClr val="C0392B"/>
            </a:solidFill>
            <a:ln w="9360">
              <a:solidFill>
                <a:srgbClr val="C0392B"/>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Dashboard!$K$18:$K$25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1F6-491F-A167-65B2A3CB4552}"/>
            </c:ext>
          </c:extLst>
        </c:ser>
        <c:ser>
          <c:idx val="1"/>
          <c:order val="1"/>
          <c:tx>
            <c:strRef>
              <c:f>Dashboard!$L$17</c:f>
              <c:strCache>
                <c:ptCount val="1"/>
                <c:pt idx="0">
                  <c:v>Midden</c:v>
                </c:pt>
              </c:strCache>
            </c:strRef>
          </c:tx>
          <c:spPr>
            <a:solidFill>
              <a:srgbClr val="F5B800"/>
            </a:solidFill>
            <a:ln w="9360">
              <a:solidFill>
                <a:srgbClr val="F5B800"/>
              </a:solidFill>
              <a:round/>
            </a:ln>
          </c:spPr>
          <c:invertIfNegative val="0"/>
          <c:dLbls>
            <c:spPr>
              <a:noFill/>
              <a:ln>
                <a:noFill/>
              </a:ln>
              <a:effectLst/>
            </c:spPr>
            <c:txPr>
              <a:bodyPr wrap="none"/>
              <a:lstStyle/>
              <a:p>
                <a:pPr>
                  <a:defRPr sz="1000" b="0" strike="noStrike" spc="-1">
                    <a:latin typeface="Arial"/>
                  </a:defRPr>
                </a:pPr>
                <a:endParaRPr lang="nl-NL"/>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Dashboard!$C$18:$C$25</c:f>
              <c:strCache>
                <c:ptCount val="8"/>
                <c:pt idx="0">
                  <c:v>Voorbereiding binnen de eigen organisatie</c:v>
                </c:pt>
                <c:pt idx="1">
                  <c:v>Registreren: informatie vastleggen vanaf het ontstaan</c:v>
                </c:pt>
                <c:pt idx="2">
                  <c:v>Vernietigen: selecteren, verantwoorden en onherstelbaar verwijderen</c:v>
                </c:pt>
                <c:pt idx="3">
                  <c:v>Bewaren: leesbaar, betrouwbaar en toekomstbestendig</c:v>
                </c:pt>
                <c:pt idx="4">
                  <c:v>Overbrengen en migreren: informatie gaat mee, compleet</c:v>
                </c:pt>
                <c:pt idx="5">
                  <c:v>Ter beschikking stellen: vindbaar voor wie het nodig heeft</c:v>
                </c:pt>
                <c:pt idx="6">
                  <c:v>Verantwoording en logging: aantoonbaar goed beheer</c:v>
                </c:pt>
                <c:pt idx="7">
                  <c:v>Contract en leverancier: afspraken die standhouden</c:v>
                </c:pt>
              </c:strCache>
            </c:strRef>
          </c:cat>
          <c:val>
            <c:numRef>
              <c:f>Dashboard!$L$18:$L$25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1F6-491F-A167-65B2A3CB4552}"/>
            </c:ext>
          </c:extLst>
        </c:ser>
        <c:dLbls>
          <c:showLegendKey val="0"/>
          <c:showVal val="0"/>
          <c:showCatName val="0"/>
          <c:showSerName val="0"/>
          <c:showPercent val="0"/>
          <c:showBubbleSize val="0"/>
        </c:dLbls>
        <c:gapWidth val="150"/>
        <c:axId val="9890410"/>
        <c:axId val="82846351"/>
      </c:barChart>
      <c:catAx>
        <c:axId val="989041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nl-NL"/>
          </a:p>
        </c:txPr>
        <c:crossAx val="82846351"/>
        <c:crosses val="autoZero"/>
        <c:auto val="1"/>
        <c:lblAlgn val="ctr"/>
        <c:lblOffset val="100"/>
        <c:noMultiLvlLbl val="0"/>
      </c:catAx>
      <c:valAx>
        <c:axId val="8284635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nl-NL"/>
          </a:p>
        </c:txPr>
        <c:crossAx val="9890410"/>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nl-NL"/>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2068560</xdr:colOff>
      <xdr:row>5</xdr:row>
      <xdr:rowOff>180360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41120" y="123840"/>
          <a:ext cx="3619080" cy="942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29</xdr:row>
      <xdr:rowOff>0</xdr:rowOff>
    </xdr:from>
    <xdr:to>
      <xdr:col>7</xdr:col>
      <xdr:colOff>2880</xdr:colOff>
      <xdr:row>47</xdr:row>
      <xdr:rowOff>170640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29</xdr:row>
      <xdr:rowOff>0</xdr:rowOff>
    </xdr:from>
    <xdr:to>
      <xdr:col>12</xdr:col>
      <xdr:colOff>576360</xdr:colOff>
      <xdr:row>47</xdr:row>
      <xdr:rowOff>170640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50</xdr:row>
      <xdr:rowOff>0</xdr:rowOff>
    </xdr:from>
    <xdr:to>
      <xdr:col>11</xdr:col>
      <xdr:colOff>579600</xdr:colOff>
      <xdr:row>67</xdr:row>
      <xdr:rowOff>1080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0</xdr:colOff>
      <xdr:row>1</xdr:row>
      <xdr:rowOff>0</xdr:rowOff>
    </xdr:from>
    <xdr:to>
      <xdr:col>3</xdr:col>
      <xdr:colOff>165600</xdr:colOff>
      <xdr:row>5</xdr:row>
      <xdr:rowOff>180360</xdr:rowOff>
    </xdr:to>
    <xdr:pic>
      <xdr:nvPicPr>
        <xdr:cNvPr id="5" name="Image 4" descr="Picture">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a:stretch/>
      </xdr:blipFill>
      <xdr:spPr>
        <a:xfrm>
          <a:off x="141120" y="123840"/>
          <a:ext cx="3619080" cy="942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1133280</xdr:colOff>
      <xdr:row>1</xdr:row>
      <xdr:rowOff>571320</xdr:rowOff>
    </xdr:to>
    <xdr:pic>
      <xdr:nvPicPr>
        <xdr:cNvPr id="5" name="Image 1" descr="Picture">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141120" y="123840"/>
          <a:ext cx="2190240" cy="5713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9"/>
  <sheetViews>
    <sheetView showGridLines="0" tabSelected="1" zoomScaleNormal="100" workbookViewId="0">
      <selection activeCell="L1" sqref="L1"/>
    </sheetView>
  </sheetViews>
  <sheetFormatPr defaultColWidth="8.7109375" defaultRowHeight="15" x14ac:dyDescent="0.25"/>
  <cols>
    <col min="1" max="1" width="2" customWidth="1"/>
    <col min="2" max="2" width="22" customWidth="1"/>
    <col min="3" max="3" width="161.7109375" customWidth="1"/>
    <col min="4" max="4" width="2" customWidth="1"/>
  </cols>
  <sheetData>
    <row r="1" spans="1:4" ht="9.75" customHeight="1" x14ac:dyDescent="0.25">
      <c r="A1" s="15"/>
      <c r="B1" s="16"/>
      <c r="C1" s="16"/>
      <c r="D1" s="17"/>
    </row>
    <row r="2" spans="1:4" x14ac:dyDescent="0.25">
      <c r="A2" s="18"/>
      <c r="D2" s="19"/>
    </row>
    <row r="3" spans="1:4" x14ac:dyDescent="0.25">
      <c r="A3" s="18"/>
      <c r="D3" s="19"/>
    </row>
    <row r="4" spans="1:4" x14ac:dyDescent="0.25">
      <c r="A4" s="18"/>
      <c r="D4" s="19"/>
    </row>
    <row r="5" spans="1:4" x14ac:dyDescent="0.25">
      <c r="A5" s="18"/>
      <c r="D5" s="19"/>
    </row>
    <row r="6" spans="1:4" x14ac:dyDescent="0.25">
      <c r="A6" s="18"/>
      <c r="D6" s="19"/>
    </row>
    <row r="7" spans="1:4" x14ac:dyDescent="0.25">
      <c r="A7" s="18"/>
      <c r="D7" s="19"/>
    </row>
    <row r="8" spans="1:4" ht="24" customHeight="1" x14ac:dyDescent="0.25">
      <c r="A8" s="18"/>
      <c r="B8" s="14" t="s">
        <v>0</v>
      </c>
      <c r="C8" s="14"/>
      <c r="D8" s="19"/>
    </row>
    <row r="9" spans="1:4" ht="39.75" customHeight="1" x14ac:dyDescent="0.25">
      <c r="A9" s="18"/>
      <c r="B9" s="13" t="s">
        <v>1</v>
      </c>
      <c r="C9" s="13"/>
      <c r="D9" s="19"/>
    </row>
    <row r="10" spans="1:4" ht="24" customHeight="1" x14ac:dyDescent="0.25">
      <c r="A10" s="18"/>
      <c r="B10" s="12" t="s">
        <v>2</v>
      </c>
      <c r="C10" s="12"/>
      <c r="D10" s="19"/>
    </row>
    <row r="11" spans="1:4" ht="24" customHeight="1" x14ac:dyDescent="0.25">
      <c r="A11" s="18"/>
      <c r="B11" s="11" t="s">
        <v>3</v>
      </c>
      <c r="C11" s="11"/>
      <c r="D11" s="19"/>
    </row>
    <row r="12" spans="1:4" x14ac:dyDescent="0.25">
      <c r="A12" s="18"/>
      <c r="D12" s="19"/>
    </row>
    <row r="13" spans="1:4" ht="15" customHeight="1" x14ac:dyDescent="0.25">
      <c r="A13" s="18"/>
      <c r="B13" s="10" t="s">
        <v>4</v>
      </c>
      <c r="C13" s="10"/>
      <c r="D13" s="19"/>
    </row>
    <row r="14" spans="1:4" ht="57.75" customHeight="1" x14ac:dyDescent="0.25">
      <c r="A14" s="18"/>
      <c r="B14" s="9" t="s">
        <v>5</v>
      </c>
      <c r="C14" s="9"/>
      <c r="D14" s="19"/>
    </row>
    <row r="15" spans="1:4" ht="57.75" customHeight="1" x14ac:dyDescent="0.25">
      <c r="A15" s="18"/>
      <c r="B15" s="9" t="s">
        <v>6</v>
      </c>
      <c r="C15" s="9"/>
      <c r="D15" s="19"/>
    </row>
    <row r="16" spans="1:4" ht="57.75" customHeight="1" x14ac:dyDescent="0.25">
      <c r="A16" s="18"/>
      <c r="B16" s="9" t="s">
        <v>7</v>
      </c>
      <c r="C16" s="9"/>
      <c r="D16" s="19"/>
    </row>
    <row r="17" spans="1:4" x14ac:dyDescent="0.25">
      <c r="A17" s="18"/>
      <c r="D17" s="19"/>
    </row>
    <row r="18" spans="1:4" ht="15" customHeight="1" x14ac:dyDescent="0.25">
      <c r="A18" s="18"/>
      <c r="B18" s="10" t="s">
        <v>8</v>
      </c>
      <c r="C18" s="10"/>
      <c r="D18" s="19"/>
    </row>
    <row r="19" spans="1:4" ht="30" customHeight="1" x14ac:dyDescent="0.25">
      <c r="A19" s="18"/>
      <c r="B19" s="21" t="s">
        <v>9</v>
      </c>
      <c r="C19" s="20" t="s">
        <v>10</v>
      </c>
      <c r="D19" s="19"/>
    </row>
    <row r="20" spans="1:4" ht="30" customHeight="1" x14ac:dyDescent="0.25">
      <c r="A20" s="18"/>
      <c r="B20" s="21" t="s">
        <v>11</v>
      </c>
      <c r="C20" s="20" t="s">
        <v>12</v>
      </c>
      <c r="D20" s="19"/>
    </row>
    <row r="21" spans="1:4" ht="30" customHeight="1" x14ac:dyDescent="0.25">
      <c r="A21" s="18"/>
      <c r="B21" s="21" t="s">
        <v>13</v>
      </c>
      <c r="C21" s="20" t="s">
        <v>14</v>
      </c>
      <c r="D21" s="19"/>
    </row>
    <row r="22" spans="1:4" ht="30" customHeight="1" x14ac:dyDescent="0.25">
      <c r="A22" s="18"/>
      <c r="B22" s="21" t="s">
        <v>15</v>
      </c>
      <c r="C22" s="20" t="s">
        <v>16</v>
      </c>
      <c r="D22" s="19"/>
    </row>
    <row r="23" spans="1:4" ht="30" customHeight="1" x14ac:dyDescent="0.25">
      <c r="A23" s="18"/>
      <c r="B23" s="21" t="s">
        <v>17</v>
      </c>
      <c r="C23" s="20" t="s">
        <v>18</v>
      </c>
      <c r="D23" s="19"/>
    </row>
    <row r="24" spans="1:4" ht="30" customHeight="1" x14ac:dyDescent="0.25">
      <c r="A24" s="18"/>
      <c r="B24" s="21" t="s">
        <v>19</v>
      </c>
      <c r="C24" s="20" t="s">
        <v>20</v>
      </c>
      <c r="D24" s="19"/>
    </row>
    <row r="25" spans="1:4" ht="30" customHeight="1" x14ac:dyDescent="0.25">
      <c r="A25" s="18"/>
      <c r="B25" s="21" t="s">
        <v>21</v>
      </c>
      <c r="C25" s="20" t="s">
        <v>22</v>
      </c>
      <c r="D25" s="19"/>
    </row>
    <row r="26" spans="1:4" ht="30" customHeight="1" x14ac:dyDescent="0.25">
      <c r="A26" s="18"/>
      <c r="B26" s="21" t="s">
        <v>23</v>
      </c>
      <c r="C26" s="20" t="s">
        <v>24</v>
      </c>
      <c r="D26" s="19"/>
    </row>
    <row r="27" spans="1:4" x14ac:dyDescent="0.25">
      <c r="A27" s="18"/>
      <c r="D27" s="19"/>
    </row>
    <row r="28" spans="1:4" ht="15" customHeight="1" x14ac:dyDescent="0.25">
      <c r="A28" s="18"/>
      <c r="B28" s="10" t="s">
        <v>25</v>
      </c>
      <c r="C28" s="10"/>
      <c r="D28" s="19"/>
    </row>
    <row r="29" spans="1:4" x14ac:dyDescent="0.25">
      <c r="A29" s="18"/>
      <c r="B29" s="22" t="s">
        <v>26</v>
      </c>
      <c r="C29" s="23" t="s">
        <v>27</v>
      </c>
      <c r="D29" s="19"/>
    </row>
    <row r="30" spans="1:4" x14ac:dyDescent="0.25">
      <c r="A30" s="18"/>
      <c r="B30" s="22" t="s">
        <v>28</v>
      </c>
      <c r="C30" s="23" t="s">
        <v>29</v>
      </c>
      <c r="D30" s="19"/>
    </row>
    <row r="31" spans="1:4" x14ac:dyDescent="0.25">
      <c r="A31" s="18"/>
      <c r="B31" s="22" t="s">
        <v>30</v>
      </c>
      <c r="C31" s="23" t="s">
        <v>31</v>
      </c>
      <c r="D31" s="19"/>
    </row>
    <row r="32" spans="1:4" x14ac:dyDescent="0.25">
      <c r="A32" s="18"/>
      <c r="B32" s="22" t="s">
        <v>32</v>
      </c>
      <c r="C32" s="23" t="s">
        <v>33</v>
      </c>
      <c r="D32" s="19"/>
    </row>
    <row r="33" spans="1:4" x14ac:dyDescent="0.25">
      <c r="A33" s="18"/>
      <c r="B33" s="22" t="s">
        <v>34</v>
      </c>
      <c r="C33" s="23" t="s">
        <v>35</v>
      </c>
      <c r="D33" s="19"/>
    </row>
    <row r="34" spans="1:4" x14ac:dyDescent="0.25">
      <c r="A34" s="18"/>
      <c r="B34" s="22" t="s">
        <v>36</v>
      </c>
      <c r="C34" s="23" t="s">
        <v>37</v>
      </c>
      <c r="D34" s="19"/>
    </row>
    <row r="35" spans="1:4" x14ac:dyDescent="0.25">
      <c r="A35" s="18"/>
      <c r="D35" s="19"/>
    </row>
    <row r="36" spans="1:4" ht="15" customHeight="1" x14ac:dyDescent="0.25">
      <c r="A36" s="18"/>
      <c r="B36" s="8" t="s">
        <v>38</v>
      </c>
      <c r="C36" s="8"/>
      <c r="D36" s="19"/>
    </row>
    <row r="37" spans="1:4" ht="15" customHeight="1" x14ac:dyDescent="0.25">
      <c r="A37" s="18"/>
      <c r="B37" s="7" t="s">
        <v>39</v>
      </c>
      <c r="C37" s="7"/>
      <c r="D37" s="19"/>
    </row>
    <row r="38" spans="1:4" x14ac:dyDescent="0.25">
      <c r="A38" s="18"/>
      <c r="D38" s="19"/>
    </row>
    <row r="39" spans="1:4" ht="9.75" customHeight="1" x14ac:dyDescent="0.25">
      <c r="A39" s="24"/>
      <c r="B39" s="25"/>
      <c r="C39" s="25"/>
      <c r="D39" s="26"/>
    </row>
  </sheetData>
  <mergeCells count="12">
    <mergeCell ref="B36:C36"/>
    <mergeCell ref="B37:C37"/>
    <mergeCell ref="B14:C14"/>
    <mergeCell ref="B15:C15"/>
    <mergeCell ref="B16:C16"/>
    <mergeCell ref="B18:C18"/>
    <mergeCell ref="B28:C28"/>
    <mergeCell ref="B8:C8"/>
    <mergeCell ref="B9:C9"/>
    <mergeCell ref="B10:C10"/>
    <mergeCell ref="B11:C11"/>
    <mergeCell ref="B13:C13"/>
  </mergeCells>
  <pageMargins left="0.75" right="0.75" top="1" bottom="1" header="0.511811023622047" footer="0.511811023622047"/>
  <pageSetup paperSize="9"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21"/>
  <sheetViews>
    <sheetView showGridLines="0" zoomScaleNormal="100" workbookViewId="0">
      <selection activeCell="E18" sqref="E18"/>
    </sheetView>
  </sheetViews>
  <sheetFormatPr defaultColWidth="8.7109375" defaultRowHeight="15" x14ac:dyDescent="0.25"/>
  <cols>
    <col min="1" max="1" width="2" customWidth="1"/>
    <col min="2" max="2" width="7" customWidth="1"/>
    <col min="3" max="3" width="42" customWidth="1"/>
    <col min="4" max="12" width="12" customWidth="1"/>
    <col min="13" max="13" width="25.42578125" customWidth="1"/>
    <col min="14" max="14" width="2" customWidth="1"/>
  </cols>
  <sheetData>
    <row r="1" spans="1:14" ht="9.75" customHeight="1" x14ac:dyDescent="0.25">
      <c r="A1" s="15"/>
      <c r="B1" s="16"/>
      <c r="C1" s="16"/>
      <c r="D1" s="16"/>
      <c r="E1" s="16"/>
      <c r="F1" s="16"/>
      <c r="G1" s="16"/>
      <c r="H1" s="16"/>
      <c r="I1" s="16"/>
      <c r="J1" s="16"/>
      <c r="K1" s="16"/>
      <c r="L1" s="16"/>
      <c r="M1" s="16"/>
      <c r="N1" s="17"/>
    </row>
    <row r="2" spans="1:14" x14ac:dyDescent="0.25">
      <c r="A2" s="18"/>
      <c r="N2" s="19"/>
    </row>
    <row r="3" spans="1:14" x14ac:dyDescent="0.25">
      <c r="A3" s="18"/>
      <c r="N3" s="19"/>
    </row>
    <row r="4" spans="1:14" x14ac:dyDescent="0.25">
      <c r="A4" s="18"/>
      <c r="N4" s="19"/>
    </row>
    <row r="5" spans="1:14" x14ac:dyDescent="0.25">
      <c r="A5" s="18"/>
      <c r="N5" s="19"/>
    </row>
    <row r="6" spans="1:14" x14ac:dyDescent="0.25">
      <c r="A6" s="18"/>
      <c r="N6" s="19"/>
    </row>
    <row r="7" spans="1:14" ht="3.75" customHeight="1" x14ac:dyDescent="0.25">
      <c r="A7" s="18"/>
      <c r="B7" s="27"/>
      <c r="C7" s="27"/>
      <c r="D7" s="27"/>
      <c r="E7" s="27"/>
      <c r="F7" s="27"/>
      <c r="G7" s="27"/>
      <c r="H7" s="27"/>
      <c r="I7" s="27"/>
      <c r="J7" s="27"/>
      <c r="K7" s="27"/>
      <c r="L7" s="27"/>
      <c r="M7" s="27"/>
      <c r="N7" s="19"/>
    </row>
    <row r="8" spans="1:14" ht="33.75" customHeight="1" x14ac:dyDescent="0.25">
      <c r="A8" s="18"/>
      <c r="B8" s="28" t="s">
        <v>40</v>
      </c>
      <c r="C8" s="29"/>
      <c r="D8" s="29"/>
      <c r="E8" s="29"/>
      <c r="F8" s="29"/>
      <c r="G8" s="29"/>
      <c r="H8" s="29"/>
      <c r="I8" s="29"/>
      <c r="J8" s="29"/>
      <c r="K8" s="29"/>
      <c r="L8" s="29"/>
      <c r="M8" s="29"/>
      <c r="N8" s="19"/>
    </row>
    <row r="9" spans="1:14" x14ac:dyDescent="0.25">
      <c r="A9" s="18"/>
      <c r="B9" s="30" t="s">
        <v>41</v>
      </c>
      <c r="N9" s="19"/>
    </row>
    <row r="10" spans="1:14" x14ac:dyDescent="0.25">
      <c r="A10" s="18"/>
      <c r="N10" s="19"/>
    </row>
    <row r="11" spans="1:14" ht="19.5" customHeight="1" x14ac:dyDescent="0.25">
      <c r="A11" s="18"/>
      <c r="B11" s="6" t="s">
        <v>42</v>
      </c>
      <c r="C11" s="6"/>
      <c r="D11" s="6" t="s">
        <v>43</v>
      </c>
      <c r="E11" s="6"/>
      <c r="F11" s="6" t="s">
        <v>44</v>
      </c>
      <c r="G11" s="6"/>
      <c r="H11" s="6" t="s">
        <v>45</v>
      </c>
      <c r="I11" s="6"/>
      <c r="J11" s="6" t="s">
        <v>46</v>
      </c>
      <c r="K11" s="6"/>
      <c r="L11" s="6" t="s">
        <v>47</v>
      </c>
      <c r="M11" s="6"/>
      <c r="N11" s="19"/>
    </row>
    <row r="12" spans="1:14" ht="42" customHeight="1" x14ac:dyDescent="0.25">
      <c r="A12" s="18"/>
      <c r="B12" s="5">
        <f>COUNTA(Checklist!$G$6:$G$71)</f>
        <v>58</v>
      </c>
      <c r="C12" s="5"/>
      <c r="D12" s="5">
        <f>COUNTA(Checklist!$H$6:$H$71)</f>
        <v>0</v>
      </c>
      <c r="E12" s="5"/>
      <c r="F12" s="4">
        <f>COUNTIF(Checklist!$I$6:$I$71,"Geen")</f>
        <v>0</v>
      </c>
      <c r="G12" s="4"/>
      <c r="H12" s="3">
        <f>COUNTIF(Checklist!$H$6:$H$71,"Deels")+COUNTIF(Checklist!$H$6:$H$71,"Loopt")</f>
        <v>0</v>
      </c>
      <c r="I12" s="3"/>
      <c r="J12" s="2">
        <f>COUNTIF(Checklist!$H$6:$H$71,"Nee")+COUNTIF(Checklist!$H$6:$H$71,"Open")</f>
        <v>0</v>
      </c>
      <c r="K12" s="2"/>
      <c r="L12" s="2">
        <f>COUNTIF(Checklist!$I$6:$I$71,"Hoog")</f>
        <v>0</v>
      </c>
      <c r="M12" s="2"/>
      <c r="N12" s="19"/>
    </row>
    <row r="13" spans="1:14" ht="18" customHeight="1" x14ac:dyDescent="0.25">
      <c r="A13" s="18"/>
      <c r="B13" s="1" t="str">
        <f>"Deel A en deel B samen"</f>
        <v>Deel A en deel B samen</v>
      </c>
      <c r="C13" s="1"/>
      <c r="D13" s="1" t="str">
        <f>IF(B12=0,"",TEXT(D12/B12,"0%")&amp;" van alle eisen")</f>
        <v>0% van alle eisen</v>
      </c>
      <c r="E13" s="1"/>
      <c r="F13" s="1" t="str">
        <f>IF(COUNTIF(Checklist!$G$6:$G$71,"M")=0,"","Must haves: "&amp;TEXT(COUNTIFS(Checklist!$G$6:$G$71,"M",Checklist!$I$6:$I$71,"Geen")/COUNTIF(Checklist!$G$6:$G$71,"M"),"0%"))</f>
        <v>Must haves: 0%</v>
      </c>
      <c r="G13" s="1"/>
      <c r="H13" s="1" t="str">
        <f>"Aandacht nodig"</f>
        <v>Aandacht nodig</v>
      </c>
      <c r="I13" s="1"/>
      <c r="J13" s="1" t="str">
        <f>"Nee of Open"</f>
        <v>Nee of Open</v>
      </c>
      <c r="K13" s="1"/>
      <c r="L13" s="1" t="str">
        <f>"Midden risico: "&amp;COUNTIF(Checklist!$I$6:$I$71,"Midden")</f>
        <v>Midden risico: 0</v>
      </c>
      <c r="M13" s="1"/>
      <c r="N13" s="19"/>
    </row>
    <row r="14" spans="1:14" x14ac:dyDescent="0.25">
      <c r="A14" s="18"/>
      <c r="N14" s="19"/>
    </row>
    <row r="15" spans="1:14" ht="3.75" customHeight="1" x14ac:dyDescent="0.25">
      <c r="A15" s="18"/>
      <c r="B15" s="27"/>
      <c r="C15" s="27"/>
      <c r="D15" s="27"/>
      <c r="E15" s="27"/>
      <c r="F15" s="27"/>
      <c r="G15" s="27"/>
      <c r="H15" s="27"/>
      <c r="I15" s="27"/>
      <c r="J15" s="27"/>
      <c r="K15" s="27"/>
      <c r="L15" s="27"/>
      <c r="M15" s="27"/>
      <c r="N15" s="19"/>
    </row>
    <row r="16" spans="1:14" ht="25.5" customHeight="1" x14ac:dyDescent="0.25">
      <c r="A16" s="18"/>
      <c r="B16" s="31" t="s">
        <v>48</v>
      </c>
      <c r="C16" s="29"/>
      <c r="D16" s="29"/>
      <c r="E16" s="29"/>
      <c r="F16" s="29"/>
      <c r="G16" s="29"/>
      <c r="H16" s="29"/>
      <c r="I16" s="29"/>
      <c r="J16" s="29"/>
      <c r="K16" s="29"/>
      <c r="L16" s="29"/>
      <c r="M16" s="29"/>
      <c r="N16" s="19"/>
    </row>
    <row r="17" spans="1:14" ht="30" customHeight="1" x14ac:dyDescent="0.25">
      <c r="A17" s="18"/>
      <c r="B17" s="32" t="s">
        <v>49</v>
      </c>
      <c r="C17" s="32" t="s">
        <v>50</v>
      </c>
      <c r="D17" s="33" t="s">
        <v>51</v>
      </c>
      <c r="E17" s="33" t="s">
        <v>52</v>
      </c>
      <c r="F17" s="33" t="s">
        <v>53</v>
      </c>
      <c r="G17" s="33" t="s">
        <v>54</v>
      </c>
      <c r="H17" s="33" t="s">
        <v>55</v>
      </c>
      <c r="I17" s="33" t="s">
        <v>56</v>
      </c>
      <c r="J17" s="33" t="s">
        <v>57</v>
      </c>
      <c r="K17" s="33" t="s">
        <v>58</v>
      </c>
      <c r="L17" s="33" t="s">
        <v>59</v>
      </c>
      <c r="M17" s="33" t="s">
        <v>60</v>
      </c>
      <c r="N17" s="19"/>
    </row>
    <row r="18" spans="1:14" ht="27.75" customHeight="1" x14ac:dyDescent="0.25">
      <c r="A18" s="18"/>
      <c r="B18" s="34" t="s">
        <v>61</v>
      </c>
      <c r="C18" s="34" t="s">
        <v>62</v>
      </c>
      <c r="D18" s="35">
        <f>COUNTIF(Checklist!$D$6:$D$71,C18)</f>
        <v>10</v>
      </c>
      <c r="E18" s="35">
        <v>0</v>
      </c>
      <c r="F18" s="35">
        <f>COUNTIFS(Checklist!$D$6:$D$71,C18,Checklist!$H$6:$H$71,"Loopt")</f>
        <v>0</v>
      </c>
      <c r="G18" s="35">
        <f>COUNTIFS(Checklist!$D$6:$D$71,C18,Checklist!$H$6:$H$71,"Open")</f>
        <v>0</v>
      </c>
      <c r="H18" s="35">
        <f>COUNTIFS(Checklist!$D$6:$D$71,C18,Checklist!$I$6:$I$71,"Nog in te vullen")</f>
        <v>10</v>
      </c>
      <c r="I18" s="36">
        <f t="shared" ref="I18:I26" si="0">IF(D18=0,0,(D18-H18)/D18)</f>
        <v>0</v>
      </c>
      <c r="J18" s="36">
        <f t="shared" ref="J18:J26" si="1">IF(D18=0,0,E18/D18)</f>
        <v>0</v>
      </c>
      <c r="K18" s="35">
        <f>COUNTIFS(Checklist!$D$6:$D$71,C18,Checklist!$I$6:$I$71,"Hoog")</f>
        <v>0</v>
      </c>
      <c r="L18" s="35">
        <f>COUNTIFS(Checklist!$D$6:$D$71,C18,Checklist!$I$6:$I$71,"Midden")</f>
        <v>0</v>
      </c>
      <c r="M18" s="37" t="str">
        <f t="shared" ref="M18:M25" si="2">IF(D18=0,"",IF(H18=D18,"Nog niet beoordeeld",IF(K18&gt;0,"Hoog",IF(L18&gt;0,"Midden",IF(H18&gt;0,"Laag (onvolledig)","Laag")))))</f>
        <v>Nog niet beoordeeld</v>
      </c>
      <c r="N18" s="19"/>
    </row>
    <row r="19" spans="1:14" ht="27.75" customHeight="1" x14ac:dyDescent="0.25">
      <c r="A19" s="18"/>
      <c r="B19" s="34" t="s">
        <v>63</v>
      </c>
      <c r="C19" s="34" t="s">
        <v>64</v>
      </c>
      <c r="D19" s="35">
        <f>COUNTIF(Checklist!$D$6:$D$71,C19)</f>
        <v>12</v>
      </c>
      <c r="E19" s="35">
        <f>COUNTIFS(Checklist!$D$6:$D$71,C19,Checklist!$I$6:$I$71,"Geen")</f>
        <v>0</v>
      </c>
      <c r="F19" s="35">
        <f>COUNTIFS(Checklist!$D$6:$D$71,C19,Checklist!$H$6:$H$71,"Deels")</f>
        <v>0</v>
      </c>
      <c r="G19" s="35">
        <f>COUNTIFS(Checklist!$D$6:$D$71,C19,Checklist!$H$6:$H$71,"Nee")</f>
        <v>0</v>
      </c>
      <c r="H19" s="35">
        <f>COUNTIFS(Checklist!$D$6:$D$71,C19,Checklist!$I$6:$I$71,"Nog in te vullen")</f>
        <v>12</v>
      </c>
      <c r="I19" s="36">
        <f t="shared" si="0"/>
        <v>0</v>
      </c>
      <c r="J19" s="36">
        <f t="shared" si="1"/>
        <v>0</v>
      </c>
      <c r="K19" s="35">
        <f>COUNTIFS(Checklist!$D$6:$D$71,C19,Checklist!$I$6:$I$71,"Hoog")</f>
        <v>0</v>
      </c>
      <c r="L19" s="35">
        <f>COUNTIFS(Checklist!$D$6:$D$71,C19,Checklist!$I$6:$I$71,"Midden")</f>
        <v>0</v>
      </c>
      <c r="M19" s="37" t="str">
        <f t="shared" si="2"/>
        <v>Nog niet beoordeeld</v>
      </c>
      <c r="N19" s="19"/>
    </row>
    <row r="20" spans="1:14" ht="27.75" customHeight="1" x14ac:dyDescent="0.25">
      <c r="A20" s="18"/>
      <c r="B20" s="34" t="s">
        <v>63</v>
      </c>
      <c r="C20" s="34" t="s">
        <v>65</v>
      </c>
      <c r="D20" s="35">
        <f>COUNTIF(Checklist!$D$6:$D$71,C20)</f>
        <v>10</v>
      </c>
      <c r="E20" s="35">
        <f>COUNTIFS(Checklist!$D$6:$D$71,C20,Checklist!$I$6:$I$71,"Geen")</f>
        <v>0</v>
      </c>
      <c r="F20" s="35">
        <f>COUNTIFS(Checklist!$D$6:$D$71,C20,Checklist!$H$6:$H$71,"Deels")</f>
        <v>0</v>
      </c>
      <c r="G20" s="35">
        <f>COUNTIFS(Checklist!$D$6:$D$71,C20,Checklist!$H$6:$H$71,"Nee")</f>
        <v>0</v>
      </c>
      <c r="H20" s="35">
        <f>COUNTIFS(Checklist!$D$6:$D$71,C20,Checklist!$I$6:$I$71,"Nog in te vullen")</f>
        <v>10</v>
      </c>
      <c r="I20" s="36">
        <f t="shared" si="0"/>
        <v>0</v>
      </c>
      <c r="J20" s="36">
        <f t="shared" si="1"/>
        <v>0</v>
      </c>
      <c r="K20" s="35">
        <f>COUNTIFS(Checklist!$D$6:$D$71,C20,Checklist!$I$6:$I$71,"Hoog")</f>
        <v>0</v>
      </c>
      <c r="L20" s="35">
        <f>COUNTIFS(Checklist!$D$6:$D$71,C20,Checklist!$I$6:$I$71,"Midden")</f>
        <v>0</v>
      </c>
      <c r="M20" s="37" t="str">
        <f t="shared" si="2"/>
        <v>Nog niet beoordeeld</v>
      </c>
      <c r="N20" s="19"/>
    </row>
    <row r="21" spans="1:14" ht="27.75" customHeight="1" x14ac:dyDescent="0.25">
      <c r="A21" s="18"/>
      <c r="B21" s="34" t="s">
        <v>63</v>
      </c>
      <c r="C21" s="34" t="s">
        <v>66</v>
      </c>
      <c r="D21" s="35">
        <f>COUNTIF(Checklist!$D$6:$D$71,C21)</f>
        <v>5</v>
      </c>
      <c r="E21" s="35">
        <f>COUNTIFS(Checklist!$D$6:$D$71,C21,Checklist!$I$6:$I$71,"Geen")</f>
        <v>0</v>
      </c>
      <c r="F21" s="35">
        <f>COUNTIFS(Checklist!$D$6:$D$71,C21,Checklist!$H$6:$H$71,"Deels")</f>
        <v>0</v>
      </c>
      <c r="G21" s="35">
        <f>COUNTIFS(Checklist!$D$6:$D$71,C21,Checklist!$H$6:$H$71,"Nee")</f>
        <v>0</v>
      </c>
      <c r="H21" s="35">
        <f>COUNTIFS(Checklist!$D$6:$D$71,C21,Checklist!$I$6:$I$71,"Nog in te vullen")</f>
        <v>5</v>
      </c>
      <c r="I21" s="36">
        <f t="shared" si="0"/>
        <v>0</v>
      </c>
      <c r="J21" s="36">
        <f t="shared" si="1"/>
        <v>0</v>
      </c>
      <c r="K21" s="35">
        <f>COUNTIFS(Checklist!$D$6:$D$71,C21,Checklist!$I$6:$I$71,"Hoog")</f>
        <v>0</v>
      </c>
      <c r="L21" s="35">
        <f>COUNTIFS(Checklist!$D$6:$D$71,C21,Checklist!$I$6:$I$71,"Midden")</f>
        <v>0</v>
      </c>
      <c r="M21" s="37" t="str">
        <f t="shared" si="2"/>
        <v>Nog niet beoordeeld</v>
      </c>
      <c r="N21" s="19"/>
    </row>
    <row r="22" spans="1:14" ht="27.75" customHeight="1" x14ac:dyDescent="0.25">
      <c r="A22" s="18"/>
      <c r="B22" s="34" t="s">
        <v>63</v>
      </c>
      <c r="C22" s="34" t="s">
        <v>67</v>
      </c>
      <c r="D22" s="35">
        <f>COUNTIF(Checklist!$D$6:$D$71,C22)</f>
        <v>9</v>
      </c>
      <c r="E22" s="35">
        <f>COUNTIFS(Checklist!$D$6:$D$71,C22,Checklist!$I$6:$I$71,"Geen")</f>
        <v>0</v>
      </c>
      <c r="F22" s="35">
        <f>COUNTIFS(Checklist!$D$6:$D$71,C22,Checklist!$H$6:$H$71,"Deels")</f>
        <v>0</v>
      </c>
      <c r="G22" s="35">
        <f>COUNTIFS(Checklist!$D$6:$D$71,C22,Checklist!$H$6:$H$71,"Nee")</f>
        <v>0</v>
      </c>
      <c r="H22" s="35">
        <f>COUNTIFS(Checklist!$D$6:$D$71,C22,Checklist!$I$6:$I$71,"Nog in te vullen")</f>
        <v>9</v>
      </c>
      <c r="I22" s="36">
        <f t="shared" si="0"/>
        <v>0</v>
      </c>
      <c r="J22" s="36">
        <f t="shared" si="1"/>
        <v>0</v>
      </c>
      <c r="K22" s="35">
        <f>COUNTIFS(Checklist!$D$6:$D$71,C22,Checklist!$I$6:$I$71,"Hoog")</f>
        <v>0</v>
      </c>
      <c r="L22" s="35">
        <f>COUNTIFS(Checklist!$D$6:$D$71,C22,Checklist!$I$6:$I$71,"Midden")</f>
        <v>0</v>
      </c>
      <c r="M22" s="37" t="str">
        <f t="shared" si="2"/>
        <v>Nog niet beoordeeld</v>
      </c>
      <c r="N22" s="19"/>
    </row>
    <row r="23" spans="1:14" ht="27.75" customHeight="1" x14ac:dyDescent="0.25">
      <c r="A23" s="18"/>
      <c r="B23" s="34" t="s">
        <v>63</v>
      </c>
      <c r="C23" s="34" t="s">
        <v>68</v>
      </c>
      <c r="D23" s="35">
        <f>COUNTIF(Checklist!$D$6:$D$71,C23)</f>
        <v>5</v>
      </c>
      <c r="E23" s="35">
        <f>COUNTIFS(Checklist!$D$6:$D$71,C23,Checklist!$I$6:$I$71,"Geen")</f>
        <v>0</v>
      </c>
      <c r="F23" s="35">
        <f>COUNTIFS(Checklist!$D$6:$D$71,C23,Checklist!$H$6:$H$71,"Deels")</f>
        <v>0</v>
      </c>
      <c r="G23" s="35">
        <f>COUNTIFS(Checklist!$D$6:$D$71,C23,Checklist!$H$6:$H$71,"Nee")</f>
        <v>0</v>
      </c>
      <c r="H23" s="35">
        <f>COUNTIFS(Checklist!$D$6:$D$71,C23,Checklist!$I$6:$I$71,"Nog in te vullen")</f>
        <v>5</v>
      </c>
      <c r="I23" s="36">
        <f t="shared" si="0"/>
        <v>0</v>
      </c>
      <c r="J23" s="36">
        <f t="shared" si="1"/>
        <v>0</v>
      </c>
      <c r="K23" s="35">
        <f>COUNTIFS(Checklist!$D$6:$D$71,C23,Checklist!$I$6:$I$71,"Hoog")</f>
        <v>0</v>
      </c>
      <c r="L23" s="35">
        <f>COUNTIFS(Checklist!$D$6:$D$71,C23,Checklist!$I$6:$I$71,"Midden")</f>
        <v>0</v>
      </c>
      <c r="M23" s="37" t="str">
        <f t="shared" si="2"/>
        <v>Nog niet beoordeeld</v>
      </c>
      <c r="N23" s="19"/>
    </row>
    <row r="24" spans="1:14" ht="27.75" customHeight="1" x14ac:dyDescent="0.25">
      <c r="A24" s="18"/>
      <c r="B24" s="34" t="s">
        <v>63</v>
      </c>
      <c r="C24" s="34" t="s">
        <v>69</v>
      </c>
      <c r="D24" s="35">
        <f>COUNTIF(Checklist!$D$6:$D$71,C24)</f>
        <v>3</v>
      </c>
      <c r="E24" s="35">
        <f>COUNTIFS(Checklist!$D$6:$D$71,C24,Checklist!$I$6:$I$71,"Geen")</f>
        <v>0</v>
      </c>
      <c r="F24" s="35">
        <f>COUNTIFS(Checklist!$D$6:$D$71,C24,Checklist!$H$6:$H$71,"Deels")</f>
        <v>0</v>
      </c>
      <c r="G24" s="35">
        <f>COUNTIFS(Checklist!$D$6:$D$71,C24,Checklist!$H$6:$H$71,"Nee")</f>
        <v>0</v>
      </c>
      <c r="H24" s="35">
        <f>COUNTIFS(Checklist!$D$6:$D$71,C24,Checklist!$I$6:$I$71,"Nog in te vullen")</f>
        <v>3</v>
      </c>
      <c r="I24" s="36">
        <f t="shared" si="0"/>
        <v>0</v>
      </c>
      <c r="J24" s="36">
        <f t="shared" si="1"/>
        <v>0</v>
      </c>
      <c r="K24" s="35">
        <f>COUNTIFS(Checklist!$D$6:$D$71,C24,Checklist!$I$6:$I$71,"Hoog")</f>
        <v>0</v>
      </c>
      <c r="L24" s="35">
        <f>COUNTIFS(Checklist!$D$6:$D$71,C24,Checklist!$I$6:$I$71,"Midden")</f>
        <v>0</v>
      </c>
      <c r="M24" s="37" t="str">
        <f t="shared" si="2"/>
        <v>Nog niet beoordeeld</v>
      </c>
      <c r="N24" s="19"/>
    </row>
    <row r="25" spans="1:14" ht="27.75" customHeight="1" x14ac:dyDescent="0.25">
      <c r="A25" s="18"/>
      <c r="B25" s="34" t="s">
        <v>63</v>
      </c>
      <c r="C25" s="34" t="s">
        <v>70</v>
      </c>
      <c r="D25" s="35">
        <f>COUNTIF(Checklist!$D$6:$D$71,C25)</f>
        <v>4</v>
      </c>
      <c r="E25" s="35">
        <f>COUNTIFS(Checklist!$D$6:$D$71,C25,Checklist!$I$6:$I$71,"Geen")</f>
        <v>0</v>
      </c>
      <c r="F25" s="35">
        <f>COUNTIFS(Checklist!$D$6:$D$71,C25,Checklist!$H$6:$H$71,"Deels")</f>
        <v>0</v>
      </c>
      <c r="G25" s="35">
        <f>COUNTIFS(Checklist!$D$6:$D$71,C25,Checklist!$H$6:$H$71,"Nee")</f>
        <v>0</v>
      </c>
      <c r="H25" s="35">
        <f>COUNTIFS(Checklist!$D$6:$D$71,C25,Checklist!$I$6:$I$71,"Nog in te vullen")</f>
        <v>4</v>
      </c>
      <c r="I25" s="36">
        <f t="shared" si="0"/>
        <v>0</v>
      </c>
      <c r="J25" s="36">
        <f t="shared" si="1"/>
        <v>0</v>
      </c>
      <c r="K25" s="35">
        <f>COUNTIFS(Checklist!$D$6:$D$71,C25,Checklist!$I$6:$I$71,"Hoog")</f>
        <v>0</v>
      </c>
      <c r="L25" s="35">
        <f>COUNTIFS(Checklist!$D$6:$D$71,C25,Checklist!$I$6:$I$71,"Midden")</f>
        <v>0</v>
      </c>
      <c r="M25" s="37" t="str">
        <f t="shared" si="2"/>
        <v>Nog niet beoordeeld</v>
      </c>
      <c r="N25" s="19"/>
    </row>
    <row r="26" spans="1:14" x14ac:dyDescent="0.25">
      <c r="A26" s="18"/>
      <c r="B26" s="38" t="s">
        <v>71</v>
      </c>
      <c r="C26" s="38"/>
      <c r="D26" s="39">
        <f>SUM(D18:D25)</f>
        <v>58</v>
      </c>
      <c r="E26" s="39">
        <f>SUM(E18:E25)</f>
        <v>0</v>
      </c>
      <c r="F26" s="39">
        <f>SUM(F18:F25)</f>
        <v>0</v>
      </c>
      <c r="G26" s="39">
        <f>SUM(G18:G25)</f>
        <v>0</v>
      </c>
      <c r="H26" s="39">
        <f>SUM(H18:H25)</f>
        <v>58</v>
      </c>
      <c r="I26" s="40">
        <f t="shared" si="0"/>
        <v>0</v>
      </c>
      <c r="J26" s="40">
        <f t="shared" si="1"/>
        <v>0</v>
      </c>
      <c r="K26" s="39">
        <f>SUM(K18:K25)</f>
        <v>0</v>
      </c>
      <c r="L26" s="39">
        <f>SUM(L18:L25)</f>
        <v>0</v>
      </c>
      <c r="M26" s="39" t="str">
        <f>IF(H26=D26,"Nog niet beoordeeld",IF(K26&gt;0,"Hoog",IF(L26&gt;0,"Midden","Laag")))</f>
        <v>Nog niet beoordeeld</v>
      </c>
      <c r="N26" s="19"/>
    </row>
    <row r="27" spans="1:14" x14ac:dyDescent="0.25">
      <c r="A27" s="18"/>
      <c r="N27" s="19"/>
    </row>
    <row r="28" spans="1:14" ht="3.75" customHeight="1" x14ac:dyDescent="0.25">
      <c r="A28" s="18"/>
      <c r="B28" s="27"/>
      <c r="C28" s="27"/>
      <c r="D28" s="27"/>
      <c r="E28" s="27"/>
      <c r="F28" s="27"/>
      <c r="G28" s="27"/>
      <c r="H28" s="27"/>
      <c r="I28" s="27"/>
      <c r="J28" s="27"/>
      <c r="K28" s="27"/>
      <c r="L28" s="27"/>
      <c r="M28" s="27"/>
      <c r="N28" s="19"/>
    </row>
    <row r="29" spans="1:14" ht="25.5" customHeight="1" x14ac:dyDescent="0.25">
      <c r="A29" s="18"/>
      <c r="B29" s="31" t="s">
        <v>72</v>
      </c>
      <c r="C29" s="29"/>
      <c r="D29" s="29"/>
      <c r="E29" s="29"/>
      <c r="F29" s="29"/>
      <c r="G29" s="29"/>
      <c r="H29" s="29"/>
      <c r="I29" s="29"/>
      <c r="J29" s="29"/>
      <c r="K29" s="29"/>
      <c r="L29" s="29"/>
      <c r="M29" s="29"/>
      <c r="N29" s="19"/>
    </row>
    <row r="30" spans="1:14" x14ac:dyDescent="0.25">
      <c r="A30" s="18"/>
      <c r="N30" s="19"/>
    </row>
    <row r="31" spans="1:14" x14ac:dyDescent="0.25">
      <c r="A31" s="18"/>
      <c r="N31" s="19"/>
    </row>
    <row r="32" spans="1:14" x14ac:dyDescent="0.25">
      <c r="A32" s="18"/>
      <c r="N32" s="19"/>
    </row>
    <row r="33" spans="1:14" x14ac:dyDescent="0.25">
      <c r="A33" s="18"/>
      <c r="N33" s="19"/>
    </row>
    <row r="34" spans="1:14" x14ac:dyDescent="0.25">
      <c r="A34" s="18"/>
      <c r="N34" s="19"/>
    </row>
    <row r="35" spans="1:14" x14ac:dyDescent="0.25">
      <c r="A35" s="18"/>
      <c r="N35" s="19"/>
    </row>
    <row r="36" spans="1:14" x14ac:dyDescent="0.25">
      <c r="A36" s="18"/>
      <c r="N36" s="19"/>
    </row>
    <row r="37" spans="1:14" x14ac:dyDescent="0.25">
      <c r="A37" s="18"/>
      <c r="N37" s="19"/>
    </row>
    <row r="38" spans="1:14" x14ac:dyDescent="0.25">
      <c r="A38" s="18"/>
      <c r="N38" s="19"/>
    </row>
    <row r="39" spans="1:14" x14ac:dyDescent="0.25">
      <c r="A39" s="18"/>
      <c r="N39" s="19"/>
    </row>
    <row r="40" spans="1:14" x14ac:dyDescent="0.25">
      <c r="A40" s="18"/>
      <c r="N40" s="19"/>
    </row>
    <row r="41" spans="1:14" x14ac:dyDescent="0.25">
      <c r="A41" s="18"/>
      <c r="N41" s="19"/>
    </row>
    <row r="42" spans="1:14" x14ac:dyDescent="0.25">
      <c r="A42" s="18"/>
      <c r="N42" s="19"/>
    </row>
    <row r="43" spans="1:14" x14ac:dyDescent="0.25">
      <c r="A43" s="18"/>
      <c r="N43" s="19"/>
    </row>
    <row r="44" spans="1:14" x14ac:dyDescent="0.25">
      <c r="A44" s="18"/>
      <c r="N44" s="19"/>
    </row>
    <row r="45" spans="1:14" x14ac:dyDescent="0.25">
      <c r="A45" s="18"/>
      <c r="N45" s="19"/>
    </row>
    <row r="46" spans="1:14" x14ac:dyDescent="0.25">
      <c r="A46" s="18"/>
      <c r="N46" s="19"/>
    </row>
    <row r="47" spans="1:14" x14ac:dyDescent="0.25">
      <c r="A47" s="18"/>
      <c r="N47" s="19"/>
    </row>
    <row r="48" spans="1:14" x14ac:dyDescent="0.25">
      <c r="A48" s="18"/>
      <c r="N48" s="19"/>
    </row>
    <row r="49" spans="1:14" x14ac:dyDescent="0.25">
      <c r="A49" s="18"/>
      <c r="N49" s="19"/>
    </row>
    <row r="50" spans="1:14" x14ac:dyDescent="0.25">
      <c r="A50" s="18"/>
      <c r="N50" s="19"/>
    </row>
    <row r="51" spans="1:14" x14ac:dyDescent="0.25">
      <c r="A51" s="18"/>
      <c r="N51" s="19"/>
    </row>
    <row r="52" spans="1:14" x14ac:dyDescent="0.25">
      <c r="A52" s="18"/>
      <c r="N52" s="19"/>
    </row>
    <row r="53" spans="1:14" x14ac:dyDescent="0.25">
      <c r="A53" s="18"/>
      <c r="N53" s="19"/>
    </row>
    <row r="54" spans="1:14" x14ac:dyDescent="0.25">
      <c r="A54" s="18"/>
      <c r="N54" s="19"/>
    </row>
    <row r="55" spans="1:14" x14ac:dyDescent="0.25">
      <c r="A55" s="18"/>
      <c r="N55" s="19"/>
    </row>
    <row r="56" spans="1:14" x14ac:dyDescent="0.25">
      <c r="A56" s="18"/>
      <c r="N56" s="19"/>
    </row>
    <row r="57" spans="1:14" x14ac:dyDescent="0.25">
      <c r="A57" s="18"/>
      <c r="N57" s="19"/>
    </row>
    <row r="58" spans="1:14" x14ac:dyDescent="0.25">
      <c r="A58" s="18"/>
      <c r="N58" s="19"/>
    </row>
    <row r="59" spans="1:14" x14ac:dyDescent="0.25">
      <c r="A59" s="18"/>
      <c r="N59" s="19"/>
    </row>
    <row r="60" spans="1:14" x14ac:dyDescent="0.25">
      <c r="A60" s="18"/>
      <c r="N60" s="19"/>
    </row>
    <row r="61" spans="1:14" x14ac:dyDescent="0.25">
      <c r="A61" s="18"/>
      <c r="N61" s="19"/>
    </row>
    <row r="62" spans="1:14" x14ac:dyDescent="0.25">
      <c r="A62" s="18"/>
      <c r="N62" s="19"/>
    </row>
    <row r="63" spans="1:14" x14ac:dyDescent="0.25">
      <c r="A63" s="18"/>
      <c r="N63" s="19"/>
    </row>
    <row r="64" spans="1:14" x14ac:dyDescent="0.25">
      <c r="A64" s="18"/>
      <c r="N64" s="19"/>
    </row>
    <row r="65" spans="1:14" x14ac:dyDescent="0.25">
      <c r="A65" s="18"/>
      <c r="N65" s="19"/>
    </row>
    <row r="66" spans="1:14" x14ac:dyDescent="0.25">
      <c r="A66" s="18"/>
      <c r="N66" s="19"/>
    </row>
    <row r="67" spans="1:14" x14ac:dyDescent="0.25">
      <c r="A67" s="18"/>
      <c r="N67" s="19"/>
    </row>
    <row r="68" spans="1:14" x14ac:dyDescent="0.25">
      <c r="A68" s="18"/>
      <c r="N68" s="19"/>
    </row>
    <row r="69" spans="1:14" x14ac:dyDescent="0.25">
      <c r="A69" s="18"/>
      <c r="N69" s="19"/>
    </row>
    <row r="70" spans="1:14" ht="3.75" customHeight="1" x14ac:dyDescent="0.25">
      <c r="A70" s="18"/>
      <c r="B70" s="27"/>
      <c r="C70" s="27"/>
      <c r="D70" s="27"/>
      <c r="E70" s="27"/>
      <c r="F70" s="27"/>
      <c r="G70" s="27"/>
      <c r="H70" s="27"/>
      <c r="I70" s="27"/>
      <c r="J70" s="27"/>
      <c r="K70" s="27"/>
      <c r="L70" s="27"/>
      <c r="M70" s="27"/>
      <c r="N70" s="19"/>
    </row>
    <row r="71" spans="1:14" ht="25.5" customHeight="1" x14ac:dyDescent="0.25">
      <c r="A71" s="18"/>
      <c r="B71" s="31" t="s">
        <v>73</v>
      </c>
      <c r="C71" s="29"/>
      <c r="D71" s="29"/>
      <c r="E71" s="29"/>
      <c r="F71" s="29"/>
      <c r="G71" s="29"/>
      <c r="H71" s="29"/>
      <c r="I71" s="29"/>
      <c r="J71" s="29"/>
      <c r="K71" s="29"/>
      <c r="L71" s="29"/>
      <c r="M71" s="29"/>
      <c r="N71" s="19"/>
    </row>
    <row r="72" spans="1:14" x14ac:dyDescent="0.25">
      <c r="A72" s="18"/>
      <c r="B72" s="41" t="s">
        <v>74</v>
      </c>
      <c r="C72" s="41" t="s">
        <v>75</v>
      </c>
      <c r="D72" s="58" t="s">
        <v>50</v>
      </c>
      <c r="E72" s="58"/>
      <c r="F72" s="58"/>
      <c r="G72" s="58"/>
      <c r="H72" s="41" t="s">
        <v>13</v>
      </c>
      <c r="I72" s="58" t="s">
        <v>34</v>
      </c>
      <c r="J72" s="58"/>
      <c r="K72" s="58" t="s">
        <v>30</v>
      </c>
      <c r="L72" s="58"/>
      <c r="M72" s="58"/>
      <c r="N72" s="19"/>
    </row>
    <row r="73" spans="1:14" ht="30" customHeight="1" x14ac:dyDescent="0.25">
      <c r="A73" s="18"/>
      <c r="B73" s="42" t="str">
        <f>IFERROR(INDEX(Checklist!$B$6:$B$71,MATCH(1,Checklist!$P$6:$P$71,0)),"")</f>
        <v/>
      </c>
      <c r="C73" s="43" t="str">
        <f>IFERROR(INDEX(Checklist!$E$6:$E$71,MATCH(1,Checklist!$P$6:$P$71,0)),"Geen eisen met hoog risico")</f>
        <v>Geen eisen met hoog risico</v>
      </c>
      <c r="D73" s="59" t="str">
        <f>IFERROR(INDEX(Checklist!$D$6:$D$71,MATCH(1,Checklist!$P$6:$P$71,0)),"")</f>
        <v/>
      </c>
      <c r="E73" s="59"/>
      <c r="F73" s="59"/>
      <c r="G73" s="59"/>
      <c r="H73" s="43" t="str">
        <f>IFERROR(INDEX(Checklist!$H$6:$H$71,MATCH(1,Checklist!$P$6:$P$71,0)),"")</f>
        <v/>
      </c>
      <c r="I73" s="59" t="str">
        <f>IFERROR(INDEX(Checklist!$L$6:$L$71,MATCH(1,Checklist!$P$6:$P$71,0))&amp;"","")</f>
        <v/>
      </c>
      <c r="J73" s="59"/>
      <c r="K73" s="59" t="str">
        <f>IFERROR(INDEX(Checklist!$J$6:$J$71,MATCH(1,Checklist!$P$6:$P$71,0))&amp;"","")</f>
        <v/>
      </c>
      <c r="L73" s="59"/>
      <c r="M73" s="59"/>
      <c r="N73" s="19"/>
    </row>
    <row r="74" spans="1:14" ht="30" customHeight="1" x14ac:dyDescent="0.25">
      <c r="A74" s="18"/>
      <c r="B74" s="42" t="str">
        <f>IFERROR(INDEX(Checklist!$B$6:$B$71,MATCH(2,Checklist!$P$6:$P$71,0)),"")</f>
        <v/>
      </c>
      <c r="C74" s="43" t="str">
        <f>IFERROR(INDEX(Checklist!$E$6:$E$71,MATCH(2,Checklist!$P$6:$P$71,0)),"")</f>
        <v/>
      </c>
      <c r="D74" s="59" t="str">
        <f>IFERROR(INDEX(Checklist!$D$6:$D$71,MATCH(2,Checklist!$P$6:$P$71,0)),"")</f>
        <v/>
      </c>
      <c r="E74" s="59"/>
      <c r="F74" s="59"/>
      <c r="G74" s="59"/>
      <c r="H74" s="43" t="str">
        <f>IFERROR(INDEX(Checklist!$H$6:$H$71,MATCH(2,Checklist!$P$6:$P$71,0)),"")</f>
        <v/>
      </c>
      <c r="I74" s="59" t="str">
        <f>IFERROR(INDEX(Checklist!$L$6:$L$71,MATCH(2,Checklist!$P$6:$P$71,0))&amp;"","")</f>
        <v/>
      </c>
      <c r="J74" s="59"/>
      <c r="K74" s="59" t="str">
        <f>IFERROR(INDEX(Checklist!$J$6:$J$71,MATCH(2,Checklist!$P$6:$P$71,0))&amp;"","")</f>
        <v/>
      </c>
      <c r="L74" s="59"/>
      <c r="M74" s="59"/>
      <c r="N74" s="19"/>
    </row>
    <row r="75" spans="1:14" ht="30" customHeight="1" x14ac:dyDescent="0.25">
      <c r="A75" s="18"/>
      <c r="B75" s="42" t="str">
        <f>IFERROR(INDEX(Checklist!$B$6:$B$71,MATCH(3,Checklist!$P$6:$P$71,0)),"")</f>
        <v/>
      </c>
      <c r="C75" s="43" t="str">
        <f>IFERROR(INDEX(Checklist!$E$6:$E$71,MATCH(3,Checklist!$P$6:$P$71,0)),"")</f>
        <v/>
      </c>
      <c r="D75" s="59" t="str">
        <f>IFERROR(INDEX(Checklist!$D$6:$D$71,MATCH(3,Checklist!$P$6:$P$71,0)),"")</f>
        <v/>
      </c>
      <c r="E75" s="59"/>
      <c r="F75" s="59"/>
      <c r="G75" s="59"/>
      <c r="H75" s="43" t="str">
        <f>IFERROR(INDEX(Checklist!$H$6:$H$71,MATCH(3,Checklist!$P$6:$P$71,0)),"")</f>
        <v/>
      </c>
      <c r="I75" s="59" t="str">
        <f>IFERROR(INDEX(Checklist!$L$6:$L$71,MATCH(3,Checklist!$P$6:$P$71,0))&amp;"","")</f>
        <v/>
      </c>
      <c r="J75" s="59"/>
      <c r="K75" s="59" t="str">
        <f>IFERROR(INDEX(Checklist!$J$6:$J$71,MATCH(3,Checklist!$P$6:$P$71,0))&amp;"","")</f>
        <v/>
      </c>
      <c r="L75" s="59"/>
      <c r="M75" s="59"/>
      <c r="N75" s="19"/>
    </row>
    <row r="76" spans="1:14" ht="30" customHeight="1" x14ac:dyDescent="0.25">
      <c r="A76" s="18"/>
      <c r="B76" s="42" t="str">
        <f>IFERROR(INDEX(Checklist!$B$6:$B$71,MATCH(4,Checklist!$P$6:$P$71,0)),"")</f>
        <v/>
      </c>
      <c r="C76" s="43" t="str">
        <f>IFERROR(INDEX(Checklist!$E$6:$E$71,MATCH(4,Checklist!$P$6:$P$71,0)),"")</f>
        <v/>
      </c>
      <c r="D76" s="59" t="str">
        <f>IFERROR(INDEX(Checklist!$D$6:$D$71,MATCH(4,Checklist!$P$6:$P$71,0)),"")</f>
        <v/>
      </c>
      <c r="E76" s="59"/>
      <c r="F76" s="59"/>
      <c r="G76" s="59"/>
      <c r="H76" s="43" t="str">
        <f>IFERROR(INDEX(Checklist!$H$6:$H$71,MATCH(4,Checklist!$P$6:$P$71,0)),"")</f>
        <v/>
      </c>
      <c r="I76" s="59" t="str">
        <f>IFERROR(INDEX(Checklist!$L$6:$L$71,MATCH(4,Checklist!$P$6:$P$71,0))&amp;"","")</f>
        <v/>
      </c>
      <c r="J76" s="59"/>
      <c r="K76" s="59" t="str">
        <f>IFERROR(INDEX(Checklist!$J$6:$J$71,MATCH(4,Checklist!$P$6:$P$71,0))&amp;"","")</f>
        <v/>
      </c>
      <c r="L76" s="59"/>
      <c r="M76" s="59"/>
      <c r="N76" s="19"/>
    </row>
    <row r="77" spans="1:14" ht="30" customHeight="1" x14ac:dyDescent="0.25">
      <c r="A77" s="18"/>
      <c r="B77" s="42" t="str">
        <f>IFERROR(INDEX(Checklist!$B$6:$B$71,MATCH(5,Checklist!$P$6:$P$71,0)),"")</f>
        <v/>
      </c>
      <c r="C77" s="43" t="str">
        <f>IFERROR(INDEX(Checklist!$E$6:$E$71,MATCH(5,Checklist!$P$6:$P$71,0)),"")</f>
        <v/>
      </c>
      <c r="D77" s="59" t="str">
        <f>IFERROR(INDEX(Checklist!$D$6:$D$71,MATCH(5,Checklist!$P$6:$P$71,0)),"")</f>
        <v/>
      </c>
      <c r="E77" s="59"/>
      <c r="F77" s="59"/>
      <c r="G77" s="59"/>
      <c r="H77" s="43" t="str">
        <f>IFERROR(INDEX(Checklist!$H$6:$H$71,MATCH(5,Checklist!$P$6:$P$71,0)),"")</f>
        <v/>
      </c>
      <c r="I77" s="59" t="str">
        <f>IFERROR(INDEX(Checklist!$L$6:$L$71,MATCH(5,Checklist!$P$6:$P$71,0))&amp;"","")</f>
        <v/>
      </c>
      <c r="J77" s="59"/>
      <c r="K77" s="59" t="str">
        <f>IFERROR(INDEX(Checklist!$J$6:$J$71,MATCH(5,Checklist!$P$6:$P$71,0))&amp;"","")</f>
        <v/>
      </c>
      <c r="L77" s="59"/>
      <c r="M77" s="59"/>
      <c r="N77" s="19"/>
    </row>
    <row r="78" spans="1:14" ht="30" customHeight="1" x14ac:dyDescent="0.25">
      <c r="A78" s="18"/>
      <c r="B78" s="42" t="str">
        <f>IFERROR(INDEX(Checklist!$B$6:$B$71,MATCH(6,Checklist!$P$6:$P$71,0)),"")</f>
        <v/>
      </c>
      <c r="C78" s="43" t="str">
        <f>IFERROR(INDEX(Checklist!$E$6:$E$71,MATCH(6,Checklist!$P$6:$P$71,0)),"")</f>
        <v/>
      </c>
      <c r="D78" s="59" t="str">
        <f>IFERROR(INDEX(Checklist!$D$6:$D$71,MATCH(6,Checklist!$P$6:$P$71,0)),"")</f>
        <v/>
      </c>
      <c r="E78" s="59"/>
      <c r="F78" s="59"/>
      <c r="G78" s="59"/>
      <c r="H78" s="43" t="str">
        <f>IFERROR(INDEX(Checklist!$H$6:$H$71,MATCH(6,Checklist!$P$6:$P$71,0)),"")</f>
        <v/>
      </c>
      <c r="I78" s="59" t="str">
        <f>IFERROR(INDEX(Checklist!$L$6:$L$71,MATCH(6,Checklist!$P$6:$P$71,0))&amp;"","")</f>
        <v/>
      </c>
      <c r="J78" s="59"/>
      <c r="K78" s="59" t="str">
        <f>IFERROR(INDEX(Checklist!$J$6:$J$71,MATCH(6,Checklist!$P$6:$P$71,0))&amp;"","")</f>
        <v/>
      </c>
      <c r="L78" s="59"/>
      <c r="M78" s="59"/>
      <c r="N78" s="19"/>
    </row>
    <row r="79" spans="1:14" ht="30" customHeight="1" x14ac:dyDescent="0.25">
      <c r="A79" s="18"/>
      <c r="B79" s="42" t="str">
        <f>IFERROR(INDEX(Checklist!$B$6:$B$71,MATCH(7,Checklist!$P$6:$P$71,0)),"")</f>
        <v/>
      </c>
      <c r="C79" s="43" t="str">
        <f>IFERROR(INDEX(Checklist!$E$6:$E$71,MATCH(7,Checklist!$P$6:$P$71,0)),"")</f>
        <v/>
      </c>
      <c r="D79" s="59" t="str">
        <f>IFERROR(INDEX(Checklist!$D$6:$D$71,MATCH(7,Checklist!$P$6:$P$71,0)),"")</f>
        <v/>
      </c>
      <c r="E79" s="59"/>
      <c r="F79" s="59"/>
      <c r="G79" s="59"/>
      <c r="H79" s="43" t="str">
        <f>IFERROR(INDEX(Checklist!$H$6:$H$71,MATCH(7,Checklist!$P$6:$P$71,0)),"")</f>
        <v/>
      </c>
      <c r="I79" s="59" t="str">
        <f>IFERROR(INDEX(Checklist!$L$6:$L$71,MATCH(7,Checklist!$P$6:$P$71,0))&amp;"","")</f>
        <v/>
      </c>
      <c r="J79" s="59"/>
      <c r="K79" s="59" t="str">
        <f>IFERROR(INDEX(Checklist!$J$6:$J$71,MATCH(7,Checklist!$P$6:$P$71,0))&amp;"","")</f>
        <v/>
      </c>
      <c r="L79" s="59"/>
      <c r="M79" s="59"/>
      <c r="N79" s="19"/>
    </row>
    <row r="80" spans="1:14" ht="30" customHeight="1" x14ac:dyDescent="0.25">
      <c r="A80" s="18"/>
      <c r="B80" s="42" t="str">
        <f>IFERROR(INDEX(Checklist!$B$6:$B$71,MATCH(8,Checklist!$P$6:$P$71,0)),"")</f>
        <v/>
      </c>
      <c r="C80" s="43" t="str">
        <f>IFERROR(INDEX(Checklist!$E$6:$E$71,MATCH(8,Checklist!$P$6:$P$71,0)),"")</f>
        <v/>
      </c>
      <c r="D80" s="59" t="str">
        <f>IFERROR(INDEX(Checklist!$D$6:$D$71,MATCH(8,Checklist!$P$6:$P$71,0)),"")</f>
        <v/>
      </c>
      <c r="E80" s="59"/>
      <c r="F80" s="59"/>
      <c r="G80" s="59"/>
      <c r="H80" s="43" t="str">
        <f>IFERROR(INDEX(Checklist!$H$6:$H$71,MATCH(8,Checklist!$P$6:$P$71,0)),"")</f>
        <v/>
      </c>
      <c r="I80" s="59" t="str">
        <f>IFERROR(INDEX(Checklist!$L$6:$L$71,MATCH(8,Checklist!$P$6:$P$71,0))&amp;"","")</f>
        <v/>
      </c>
      <c r="J80" s="59"/>
      <c r="K80" s="59" t="str">
        <f>IFERROR(INDEX(Checklist!$J$6:$J$71,MATCH(8,Checklist!$P$6:$P$71,0))&amp;"","")</f>
        <v/>
      </c>
      <c r="L80" s="59"/>
      <c r="M80" s="59"/>
      <c r="N80" s="19"/>
    </row>
    <row r="81" spans="1:14" ht="30" customHeight="1" x14ac:dyDescent="0.25">
      <c r="A81" s="18"/>
      <c r="B81" s="42" t="str">
        <f>IFERROR(INDEX(Checklist!$B$6:$B$71,MATCH(9,Checklist!$P$6:$P$71,0)),"")</f>
        <v/>
      </c>
      <c r="C81" s="43" t="str">
        <f>IFERROR(INDEX(Checklist!$E$6:$E$71,MATCH(9,Checklist!$P$6:$P$71,0)),"")</f>
        <v/>
      </c>
      <c r="D81" s="59" t="str">
        <f>IFERROR(INDEX(Checklist!$D$6:$D$71,MATCH(9,Checklist!$P$6:$P$71,0)),"")</f>
        <v/>
      </c>
      <c r="E81" s="59"/>
      <c r="F81" s="59"/>
      <c r="G81" s="59"/>
      <c r="H81" s="43" t="str">
        <f>IFERROR(INDEX(Checklist!$H$6:$H$71,MATCH(9,Checklist!$P$6:$P$71,0)),"")</f>
        <v/>
      </c>
      <c r="I81" s="59" t="str">
        <f>IFERROR(INDEX(Checklist!$L$6:$L$71,MATCH(9,Checklist!$P$6:$P$71,0))&amp;"","")</f>
        <v/>
      </c>
      <c r="J81" s="59"/>
      <c r="K81" s="59" t="str">
        <f>IFERROR(INDEX(Checklist!$J$6:$J$71,MATCH(9,Checklist!$P$6:$P$71,0))&amp;"","")</f>
        <v/>
      </c>
      <c r="L81" s="59"/>
      <c r="M81" s="59"/>
      <c r="N81" s="19"/>
    </row>
    <row r="82" spans="1:14" ht="30" customHeight="1" x14ac:dyDescent="0.25">
      <c r="A82" s="18"/>
      <c r="B82" s="42" t="str">
        <f>IFERROR(INDEX(Checklist!$B$6:$B$71,MATCH(10,Checklist!$P$6:$P$71,0)),"")</f>
        <v/>
      </c>
      <c r="C82" s="43" t="str">
        <f>IFERROR(INDEX(Checklist!$E$6:$E$71,MATCH(10,Checklist!$P$6:$P$71,0)),"")</f>
        <v/>
      </c>
      <c r="D82" s="59" t="str">
        <f>IFERROR(INDEX(Checklist!$D$6:$D$71,MATCH(10,Checklist!$P$6:$P$71,0)),"")</f>
        <v/>
      </c>
      <c r="E82" s="59"/>
      <c r="F82" s="59"/>
      <c r="G82" s="59"/>
      <c r="H82" s="43" t="str">
        <f>IFERROR(INDEX(Checklist!$H$6:$H$71,MATCH(10,Checklist!$P$6:$P$71,0)),"")</f>
        <v/>
      </c>
      <c r="I82" s="59" t="str">
        <f>IFERROR(INDEX(Checklist!$L$6:$L$71,MATCH(10,Checklist!$P$6:$P$71,0))&amp;"","")</f>
        <v/>
      </c>
      <c r="J82" s="59"/>
      <c r="K82" s="59" t="str">
        <f>IFERROR(INDEX(Checklist!$J$6:$J$71,MATCH(10,Checklist!$P$6:$P$71,0))&amp;"","")</f>
        <v/>
      </c>
      <c r="L82" s="59"/>
      <c r="M82" s="59"/>
      <c r="N82" s="19"/>
    </row>
    <row r="83" spans="1:14" ht="30" customHeight="1" x14ac:dyDescent="0.25">
      <c r="A83" s="18"/>
      <c r="B83" s="42" t="str">
        <f>IFERROR(INDEX(Checklist!$B$6:$B$71,MATCH(11,Checklist!$P$6:$P$71,0)),"")</f>
        <v/>
      </c>
      <c r="C83" s="43" t="str">
        <f>IFERROR(INDEX(Checklist!$E$6:$E$71,MATCH(11,Checklist!$P$6:$P$71,0)),"")</f>
        <v/>
      </c>
      <c r="D83" s="59" t="str">
        <f>IFERROR(INDEX(Checklist!$D$6:$D$71,MATCH(11,Checklist!$P$6:$P$71,0)),"")</f>
        <v/>
      </c>
      <c r="E83" s="59"/>
      <c r="F83" s="59"/>
      <c r="G83" s="59"/>
      <c r="H83" s="43" t="str">
        <f>IFERROR(INDEX(Checklist!$H$6:$H$71,MATCH(11,Checklist!$P$6:$P$71,0)),"")</f>
        <v/>
      </c>
      <c r="I83" s="59" t="str">
        <f>IFERROR(INDEX(Checklist!$L$6:$L$71,MATCH(11,Checklist!$P$6:$P$71,0))&amp;"","")</f>
        <v/>
      </c>
      <c r="J83" s="59"/>
      <c r="K83" s="59" t="str">
        <f>IFERROR(INDEX(Checklist!$J$6:$J$71,MATCH(11,Checklist!$P$6:$P$71,0))&amp;"","")</f>
        <v/>
      </c>
      <c r="L83" s="59"/>
      <c r="M83" s="59"/>
      <c r="N83" s="19"/>
    </row>
    <row r="84" spans="1:14" ht="30" customHeight="1" x14ac:dyDescent="0.25">
      <c r="A84" s="18"/>
      <c r="B84" s="42" t="str">
        <f>IFERROR(INDEX(Checklist!$B$6:$B$71,MATCH(12,Checklist!$P$6:$P$71,0)),"")</f>
        <v/>
      </c>
      <c r="C84" s="43" t="str">
        <f>IFERROR(INDEX(Checklist!$E$6:$E$71,MATCH(12,Checklist!$P$6:$P$71,0)),"")</f>
        <v/>
      </c>
      <c r="D84" s="59" t="str">
        <f>IFERROR(INDEX(Checklist!$D$6:$D$71,MATCH(12,Checklist!$P$6:$P$71,0)),"")</f>
        <v/>
      </c>
      <c r="E84" s="59"/>
      <c r="F84" s="59"/>
      <c r="G84" s="59"/>
      <c r="H84" s="43" t="str">
        <f>IFERROR(INDEX(Checklist!$H$6:$H$71,MATCH(12,Checklist!$P$6:$P$71,0)),"")</f>
        <v/>
      </c>
      <c r="I84" s="59" t="str">
        <f>IFERROR(INDEX(Checklist!$L$6:$L$71,MATCH(12,Checklist!$P$6:$P$71,0))&amp;"","")</f>
        <v/>
      </c>
      <c r="J84" s="59"/>
      <c r="K84" s="59" t="str">
        <f>IFERROR(INDEX(Checklist!$J$6:$J$71,MATCH(12,Checklist!$P$6:$P$71,0))&amp;"","")</f>
        <v/>
      </c>
      <c r="L84" s="59"/>
      <c r="M84" s="59"/>
      <c r="N84" s="19"/>
    </row>
    <row r="85" spans="1:14" ht="30" customHeight="1" x14ac:dyDescent="0.25">
      <c r="A85" s="18"/>
      <c r="B85" s="42" t="str">
        <f>IFERROR(INDEX(Checklist!$B$6:$B$71,MATCH(13,Checklist!$P$6:$P$71,0)),"")</f>
        <v/>
      </c>
      <c r="C85" s="43" t="str">
        <f>IFERROR(INDEX(Checklist!$E$6:$E$71,MATCH(13,Checklist!$P$6:$P$71,0)),"")</f>
        <v/>
      </c>
      <c r="D85" s="59" t="str">
        <f>IFERROR(INDEX(Checklist!$D$6:$D$71,MATCH(13,Checklist!$P$6:$P$71,0)),"")</f>
        <v/>
      </c>
      <c r="E85" s="59"/>
      <c r="F85" s="59"/>
      <c r="G85" s="59"/>
      <c r="H85" s="43" t="str">
        <f>IFERROR(INDEX(Checklist!$H$6:$H$71,MATCH(13,Checklist!$P$6:$P$71,0)),"")</f>
        <v/>
      </c>
      <c r="I85" s="59" t="str">
        <f>IFERROR(INDEX(Checklist!$L$6:$L$71,MATCH(13,Checklist!$P$6:$P$71,0))&amp;"","")</f>
        <v/>
      </c>
      <c r="J85" s="59"/>
      <c r="K85" s="59" t="str">
        <f>IFERROR(INDEX(Checklist!$J$6:$J$71,MATCH(13,Checklist!$P$6:$P$71,0))&amp;"","")</f>
        <v/>
      </c>
      <c r="L85" s="59"/>
      <c r="M85" s="59"/>
      <c r="N85" s="19"/>
    </row>
    <row r="86" spans="1:14" ht="30" customHeight="1" x14ac:dyDescent="0.25">
      <c r="A86" s="18"/>
      <c r="B86" s="42" t="str">
        <f>IFERROR(INDEX(Checklist!$B$6:$B$71,MATCH(14,Checklist!$P$6:$P$71,0)),"")</f>
        <v/>
      </c>
      <c r="C86" s="43" t="str">
        <f>IFERROR(INDEX(Checklist!$E$6:$E$71,MATCH(14,Checklist!$P$6:$P$71,0)),"")</f>
        <v/>
      </c>
      <c r="D86" s="59" t="str">
        <f>IFERROR(INDEX(Checklist!$D$6:$D$71,MATCH(14,Checklist!$P$6:$P$71,0)),"")</f>
        <v/>
      </c>
      <c r="E86" s="59"/>
      <c r="F86" s="59"/>
      <c r="G86" s="59"/>
      <c r="H86" s="43" t="str">
        <f>IFERROR(INDEX(Checklist!$H$6:$H$71,MATCH(14,Checklist!$P$6:$P$71,0)),"")</f>
        <v/>
      </c>
      <c r="I86" s="59" t="str">
        <f>IFERROR(INDEX(Checklist!$L$6:$L$71,MATCH(14,Checklist!$P$6:$P$71,0))&amp;"","")</f>
        <v/>
      </c>
      <c r="J86" s="59"/>
      <c r="K86" s="59" t="str">
        <f>IFERROR(INDEX(Checklist!$J$6:$J$71,MATCH(14,Checklist!$P$6:$P$71,0))&amp;"","")</f>
        <v/>
      </c>
      <c r="L86" s="59"/>
      <c r="M86" s="59"/>
      <c r="N86" s="19"/>
    </row>
    <row r="87" spans="1:14" ht="30" customHeight="1" x14ac:dyDescent="0.25">
      <c r="A87" s="18"/>
      <c r="B87" s="42" t="str">
        <f>IFERROR(INDEX(Checklist!$B$6:$B$71,MATCH(15,Checklist!$P$6:$P$71,0)),"")</f>
        <v/>
      </c>
      <c r="C87" s="43" t="str">
        <f>IFERROR(INDEX(Checklist!$E$6:$E$71,MATCH(15,Checklist!$P$6:$P$71,0)),"")</f>
        <v/>
      </c>
      <c r="D87" s="59" t="str">
        <f>IFERROR(INDEX(Checklist!$D$6:$D$71,MATCH(15,Checklist!$P$6:$P$71,0)),"")</f>
        <v/>
      </c>
      <c r="E87" s="59"/>
      <c r="F87" s="59"/>
      <c r="G87" s="59"/>
      <c r="H87" s="43" t="str">
        <f>IFERROR(INDEX(Checklist!$H$6:$H$71,MATCH(15,Checklist!$P$6:$P$71,0)),"")</f>
        <v/>
      </c>
      <c r="I87" s="59" t="str">
        <f>IFERROR(INDEX(Checklist!$L$6:$L$71,MATCH(15,Checklist!$P$6:$P$71,0))&amp;"","")</f>
        <v/>
      </c>
      <c r="J87" s="59"/>
      <c r="K87" s="59" t="str">
        <f>IFERROR(INDEX(Checklist!$J$6:$J$71,MATCH(15,Checklist!$P$6:$P$71,0))&amp;"","")</f>
        <v/>
      </c>
      <c r="L87" s="59"/>
      <c r="M87" s="59"/>
      <c r="N87" s="19"/>
    </row>
    <row r="88" spans="1:14" ht="30" customHeight="1" x14ac:dyDescent="0.25">
      <c r="A88" s="18"/>
      <c r="B88" s="42" t="str">
        <f>IFERROR(INDEX(Checklist!$B$6:$B$71,MATCH(16,Checklist!$P$6:$P$71,0)),"")</f>
        <v/>
      </c>
      <c r="C88" s="43" t="str">
        <f>IFERROR(INDEX(Checklist!$E$6:$E$71,MATCH(16,Checklist!$P$6:$P$71,0)),"")</f>
        <v/>
      </c>
      <c r="D88" s="59" t="str">
        <f>IFERROR(INDEX(Checklist!$D$6:$D$71,MATCH(16,Checklist!$P$6:$P$71,0)),"")</f>
        <v/>
      </c>
      <c r="E88" s="59"/>
      <c r="F88" s="59"/>
      <c r="G88" s="59"/>
      <c r="H88" s="43" t="str">
        <f>IFERROR(INDEX(Checklist!$H$6:$H$71,MATCH(16,Checklist!$P$6:$P$71,0)),"")</f>
        <v/>
      </c>
      <c r="I88" s="59" t="str">
        <f>IFERROR(INDEX(Checklist!$L$6:$L$71,MATCH(16,Checklist!$P$6:$P$71,0))&amp;"","")</f>
        <v/>
      </c>
      <c r="J88" s="59"/>
      <c r="K88" s="59" t="str">
        <f>IFERROR(INDEX(Checklist!$J$6:$J$71,MATCH(16,Checklist!$P$6:$P$71,0))&amp;"","")</f>
        <v/>
      </c>
      <c r="L88" s="59"/>
      <c r="M88" s="59"/>
      <c r="N88" s="19"/>
    </row>
    <row r="89" spans="1:14" ht="30" customHeight="1" x14ac:dyDescent="0.25">
      <c r="A89" s="18"/>
      <c r="B89" s="42" t="str">
        <f>IFERROR(INDEX(Checklist!$B$6:$B$71,MATCH(17,Checklist!$P$6:$P$71,0)),"")</f>
        <v/>
      </c>
      <c r="C89" s="43" t="str">
        <f>IFERROR(INDEX(Checklist!$E$6:$E$71,MATCH(17,Checklist!$P$6:$P$71,0)),"")</f>
        <v/>
      </c>
      <c r="D89" s="59" t="str">
        <f>IFERROR(INDEX(Checklist!$D$6:$D$71,MATCH(17,Checklist!$P$6:$P$71,0)),"")</f>
        <v/>
      </c>
      <c r="E89" s="59"/>
      <c r="F89" s="59"/>
      <c r="G89" s="59"/>
      <c r="H89" s="43" t="str">
        <f>IFERROR(INDEX(Checklist!$H$6:$H$71,MATCH(17,Checklist!$P$6:$P$71,0)),"")</f>
        <v/>
      </c>
      <c r="I89" s="59" t="str">
        <f>IFERROR(INDEX(Checklist!$L$6:$L$71,MATCH(17,Checklist!$P$6:$P$71,0))&amp;"","")</f>
        <v/>
      </c>
      <c r="J89" s="59"/>
      <c r="K89" s="59" t="str">
        <f>IFERROR(INDEX(Checklist!$J$6:$J$71,MATCH(17,Checklist!$P$6:$P$71,0))&amp;"","")</f>
        <v/>
      </c>
      <c r="L89" s="59"/>
      <c r="M89" s="59"/>
      <c r="N89" s="19"/>
    </row>
    <row r="90" spans="1:14" ht="30" customHeight="1" x14ac:dyDescent="0.25">
      <c r="A90" s="18"/>
      <c r="B90" s="42" t="str">
        <f>IFERROR(INDEX(Checklist!$B$6:$B$71,MATCH(18,Checklist!$P$6:$P$71,0)),"")</f>
        <v/>
      </c>
      <c r="C90" s="43" t="str">
        <f>IFERROR(INDEX(Checklist!$E$6:$E$71,MATCH(18,Checklist!$P$6:$P$71,0)),"")</f>
        <v/>
      </c>
      <c r="D90" s="59" t="str">
        <f>IFERROR(INDEX(Checklist!$D$6:$D$71,MATCH(18,Checklist!$P$6:$P$71,0)),"")</f>
        <v/>
      </c>
      <c r="E90" s="59"/>
      <c r="F90" s="59"/>
      <c r="G90" s="59"/>
      <c r="H90" s="43" t="str">
        <f>IFERROR(INDEX(Checklist!$H$6:$H$71,MATCH(18,Checklist!$P$6:$P$71,0)),"")</f>
        <v/>
      </c>
      <c r="I90" s="59" t="str">
        <f>IFERROR(INDEX(Checklist!$L$6:$L$71,MATCH(18,Checklist!$P$6:$P$71,0))&amp;"","")</f>
        <v/>
      </c>
      <c r="J90" s="59"/>
      <c r="K90" s="59" t="str">
        <f>IFERROR(INDEX(Checklist!$J$6:$J$71,MATCH(18,Checklist!$P$6:$P$71,0))&amp;"","")</f>
        <v/>
      </c>
      <c r="L90" s="59"/>
      <c r="M90" s="59"/>
      <c r="N90" s="19"/>
    </row>
    <row r="91" spans="1:14" ht="30" customHeight="1" x14ac:dyDescent="0.25">
      <c r="A91" s="18"/>
      <c r="B91" s="42" t="str">
        <f>IFERROR(INDEX(Checklist!$B$6:$B$71,MATCH(19,Checklist!$P$6:$P$71,0)),"")</f>
        <v/>
      </c>
      <c r="C91" s="43" t="str">
        <f>IFERROR(INDEX(Checklist!$E$6:$E$71,MATCH(19,Checklist!$P$6:$P$71,0)),"")</f>
        <v/>
      </c>
      <c r="D91" s="59" t="str">
        <f>IFERROR(INDEX(Checklist!$D$6:$D$71,MATCH(19,Checklist!$P$6:$P$71,0)),"")</f>
        <v/>
      </c>
      <c r="E91" s="59"/>
      <c r="F91" s="59"/>
      <c r="G91" s="59"/>
      <c r="H91" s="43" t="str">
        <f>IFERROR(INDEX(Checklist!$H$6:$H$71,MATCH(19,Checklist!$P$6:$P$71,0)),"")</f>
        <v/>
      </c>
      <c r="I91" s="59" t="str">
        <f>IFERROR(INDEX(Checklist!$L$6:$L$71,MATCH(19,Checklist!$P$6:$P$71,0))&amp;"","")</f>
        <v/>
      </c>
      <c r="J91" s="59"/>
      <c r="K91" s="59" t="str">
        <f>IFERROR(INDEX(Checklist!$J$6:$J$71,MATCH(19,Checklist!$P$6:$P$71,0))&amp;"","")</f>
        <v/>
      </c>
      <c r="L91" s="59"/>
      <c r="M91" s="59"/>
      <c r="N91" s="19"/>
    </row>
    <row r="92" spans="1:14" ht="30" customHeight="1" x14ac:dyDescent="0.25">
      <c r="A92" s="18"/>
      <c r="B92" s="42" t="str">
        <f>IFERROR(INDEX(Checklist!$B$6:$B$71,MATCH(20,Checklist!$P$6:$P$71,0)),"")</f>
        <v/>
      </c>
      <c r="C92" s="43" t="str">
        <f>IFERROR(INDEX(Checklist!$E$6:$E$71,MATCH(20,Checklist!$P$6:$P$71,0)),"")</f>
        <v/>
      </c>
      <c r="D92" s="59" t="str">
        <f>IFERROR(INDEX(Checklist!$D$6:$D$71,MATCH(20,Checklist!$P$6:$P$71,0)),"")</f>
        <v/>
      </c>
      <c r="E92" s="59"/>
      <c r="F92" s="59"/>
      <c r="G92" s="59"/>
      <c r="H92" s="43" t="str">
        <f>IFERROR(INDEX(Checklist!$H$6:$H$71,MATCH(20,Checklist!$P$6:$P$71,0)),"")</f>
        <v/>
      </c>
      <c r="I92" s="59" t="str">
        <f>IFERROR(INDEX(Checklist!$L$6:$L$71,MATCH(20,Checklist!$P$6:$P$71,0))&amp;"","")</f>
        <v/>
      </c>
      <c r="J92" s="59"/>
      <c r="K92" s="59" t="str">
        <f>IFERROR(INDEX(Checklist!$J$6:$J$71,MATCH(20,Checklist!$P$6:$P$71,0))&amp;"","")</f>
        <v/>
      </c>
      <c r="L92" s="59"/>
      <c r="M92" s="59"/>
      <c r="N92" s="19"/>
    </row>
    <row r="93" spans="1:14" x14ac:dyDescent="0.25">
      <c r="A93" s="18"/>
      <c r="N93" s="19"/>
    </row>
    <row r="94" spans="1:14" ht="3.75" customHeight="1" x14ac:dyDescent="0.25">
      <c r="A94" s="18"/>
      <c r="B94" s="27"/>
      <c r="C94" s="27"/>
      <c r="D94" s="27"/>
      <c r="E94" s="27"/>
      <c r="F94" s="27"/>
      <c r="G94" s="27"/>
      <c r="H94" s="27"/>
      <c r="I94" s="27"/>
      <c r="J94" s="27"/>
      <c r="K94" s="27"/>
      <c r="L94" s="27"/>
      <c r="M94" s="27"/>
      <c r="N94" s="19"/>
    </row>
    <row r="95" spans="1:14" ht="25.5" customHeight="1" x14ac:dyDescent="0.25">
      <c r="A95" s="18"/>
      <c r="B95" s="31" t="s">
        <v>76</v>
      </c>
      <c r="C95" s="29"/>
      <c r="D95" s="29"/>
      <c r="E95" s="29"/>
      <c r="F95" s="29"/>
      <c r="G95" s="29"/>
      <c r="H95" s="29"/>
      <c r="I95" s="29"/>
      <c r="J95" s="29"/>
      <c r="K95" s="29"/>
      <c r="L95" s="29"/>
      <c r="M95" s="29"/>
      <c r="N95" s="19"/>
    </row>
    <row r="96" spans="1:14" x14ac:dyDescent="0.25">
      <c r="A96" s="18"/>
      <c r="B96" s="41" t="s">
        <v>74</v>
      </c>
      <c r="C96" s="41" t="s">
        <v>75</v>
      </c>
      <c r="D96" s="58" t="s">
        <v>50</v>
      </c>
      <c r="E96" s="58"/>
      <c r="F96" s="58"/>
      <c r="G96" s="58"/>
      <c r="H96" s="41" t="s">
        <v>13</v>
      </c>
      <c r="I96" s="58" t="s">
        <v>34</v>
      </c>
      <c r="J96" s="58"/>
      <c r="K96" s="58" t="s">
        <v>30</v>
      </c>
      <c r="L96" s="58"/>
      <c r="M96" s="58"/>
      <c r="N96" s="19"/>
    </row>
    <row r="97" spans="1:14" ht="30" customHeight="1" x14ac:dyDescent="0.25">
      <c r="A97" s="18"/>
      <c r="B97" s="44" t="str">
        <f>IFERROR(INDEX(Checklist!$B$6:$B$71,MATCH(1,Checklist!$Q$6:$Q$71,0)),"")</f>
        <v/>
      </c>
      <c r="C97" s="43" t="str">
        <f>IFERROR(INDEX(Checklist!$E$6:$E$71,MATCH(1,Checklist!$Q$6:$Q$71,0)),"Geen eisen met midden risico")</f>
        <v>Geen eisen met midden risico</v>
      </c>
      <c r="D97" s="59" t="str">
        <f>IFERROR(INDEX(Checklist!$D$6:$D$71,MATCH(1,Checklist!$Q$6:$Q$71,0)),"")</f>
        <v/>
      </c>
      <c r="E97" s="59"/>
      <c r="F97" s="59"/>
      <c r="G97" s="59"/>
      <c r="H97" s="43" t="str">
        <f>IFERROR(INDEX(Checklist!$H$6:$H$71,MATCH(1,Checklist!$Q$6:$Q$71,0)),"")</f>
        <v/>
      </c>
      <c r="I97" s="59" t="str">
        <f>IFERROR(INDEX(Checklist!$L$6:$L$71,MATCH(1,Checklist!$Q$6:$Q$71,0))&amp;"","")</f>
        <v/>
      </c>
      <c r="J97" s="59"/>
      <c r="K97" s="59" t="str">
        <f>IFERROR(INDEX(Checklist!$J$6:$J$71,MATCH(1,Checklist!$Q$6:$Q$71,0))&amp;"","")</f>
        <v/>
      </c>
      <c r="L97" s="59"/>
      <c r="M97" s="59"/>
      <c r="N97" s="19"/>
    </row>
    <row r="98" spans="1:14" ht="30" customHeight="1" x14ac:dyDescent="0.25">
      <c r="A98" s="18"/>
      <c r="B98" s="44" t="str">
        <f>IFERROR(INDEX(Checklist!$B$6:$B$71,MATCH(2,Checklist!$Q$6:$Q$71,0)),"")</f>
        <v/>
      </c>
      <c r="C98" s="43" t="str">
        <f>IFERROR(INDEX(Checklist!$E$6:$E$71,MATCH(2,Checklist!$Q$6:$Q$71,0)),"")</f>
        <v/>
      </c>
      <c r="D98" s="59" t="str">
        <f>IFERROR(INDEX(Checklist!$D$6:$D$71,MATCH(2,Checklist!$Q$6:$Q$71,0)),"")</f>
        <v/>
      </c>
      <c r="E98" s="59"/>
      <c r="F98" s="59"/>
      <c r="G98" s="59"/>
      <c r="H98" s="43" t="str">
        <f>IFERROR(INDEX(Checklist!$H$6:$H$71,MATCH(2,Checklist!$Q$6:$Q$71,0)),"")</f>
        <v/>
      </c>
      <c r="I98" s="59" t="str">
        <f>IFERROR(INDEX(Checklist!$L$6:$L$71,MATCH(2,Checklist!$Q$6:$Q$71,0))&amp;"","")</f>
        <v/>
      </c>
      <c r="J98" s="59"/>
      <c r="K98" s="59" t="str">
        <f>IFERROR(INDEX(Checklist!$J$6:$J$71,MATCH(2,Checklist!$Q$6:$Q$71,0))&amp;"","")</f>
        <v/>
      </c>
      <c r="L98" s="59"/>
      <c r="M98" s="59"/>
      <c r="N98" s="19"/>
    </row>
    <row r="99" spans="1:14" ht="30" customHeight="1" x14ac:dyDescent="0.25">
      <c r="A99" s="18"/>
      <c r="B99" s="44" t="str">
        <f>IFERROR(INDEX(Checklist!$B$6:$B$71,MATCH(3,Checklist!$Q$6:$Q$71,0)),"")</f>
        <v/>
      </c>
      <c r="C99" s="43" t="str">
        <f>IFERROR(INDEX(Checklist!$E$6:$E$71,MATCH(3,Checklist!$Q$6:$Q$71,0)),"")</f>
        <v/>
      </c>
      <c r="D99" s="59" t="str">
        <f>IFERROR(INDEX(Checklist!$D$6:$D$71,MATCH(3,Checklist!$Q$6:$Q$71,0)),"")</f>
        <v/>
      </c>
      <c r="E99" s="59"/>
      <c r="F99" s="59"/>
      <c r="G99" s="59"/>
      <c r="H99" s="43" t="str">
        <f>IFERROR(INDEX(Checklist!$H$6:$H$71,MATCH(3,Checklist!$Q$6:$Q$71,0)),"")</f>
        <v/>
      </c>
      <c r="I99" s="59" t="str">
        <f>IFERROR(INDEX(Checklist!$L$6:$L$71,MATCH(3,Checklist!$Q$6:$Q$71,0))&amp;"","")</f>
        <v/>
      </c>
      <c r="J99" s="59"/>
      <c r="K99" s="59" t="str">
        <f>IFERROR(INDEX(Checklist!$J$6:$J$71,MATCH(3,Checklist!$Q$6:$Q$71,0))&amp;"","")</f>
        <v/>
      </c>
      <c r="L99" s="59"/>
      <c r="M99" s="59"/>
      <c r="N99" s="19"/>
    </row>
    <row r="100" spans="1:14" ht="30" customHeight="1" x14ac:dyDescent="0.25">
      <c r="A100" s="18"/>
      <c r="B100" s="44" t="str">
        <f>IFERROR(INDEX(Checklist!$B$6:$B$71,MATCH(4,Checklist!$Q$6:$Q$71,0)),"")</f>
        <v/>
      </c>
      <c r="C100" s="43" t="str">
        <f>IFERROR(INDEX(Checklist!$E$6:$E$71,MATCH(4,Checklist!$Q$6:$Q$71,0)),"")</f>
        <v/>
      </c>
      <c r="D100" s="59" t="str">
        <f>IFERROR(INDEX(Checklist!$D$6:$D$71,MATCH(4,Checklist!$Q$6:$Q$71,0)),"")</f>
        <v/>
      </c>
      <c r="E100" s="59"/>
      <c r="F100" s="59"/>
      <c r="G100" s="59"/>
      <c r="H100" s="43" t="str">
        <f>IFERROR(INDEX(Checklist!$H$6:$H$71,MATCH(4,Checklist!$Q$6:$Q$71,0)),"")</f>
        <v/>
      </c>
      <c r="I100" s="59" t="str">
        <f>IFERROR(INDEX(Checklist!$L$6:$L$71,MATCH(4,Checklist!$Q$6:$Q$71,0))&amp;"","")</f>
        <v/>
      </c>
      <c r="J100" s="59"/>
      <c r="K100" s="59" t="str">
        <f>IFERROR(INDEX(Checklist!$J$6:$J$71,MATCH(4,Checklist!$Q$6:$Q$71,0))&amp;"","")</f>
        <v/>
      </c>
      <c r="L100" s="59"/>
      <c r="M100" s="59"/>
      <c r="N100" s="19"/>
    </row>
    <row r="101" spans="1:14" ht="30" customHeight="1" x14ac:dyDescent="0.25">
      <c r="A101" s="18"/>
      <c r="B101" s="44" t="str">
        <f>IFERROR(INDEX(Checklist!$B$6:$B$71,MATCH(5,Checklist!$Q$6:$Q$71,0)),"")</f>
        <v/>
      </c>
      <c r="C101" s="43" t="str">
        <f>IFERROR(INDEX(Checklist!$E$6:$E$71,MATCH(5,Checklist!$Q$6:$Q$71,0)),"")</f>
        <v/>
      </c>
      <c r="D101" s="59" t="str">
        <f>IFERROR(INDEX(Checklist!$D$6:$D$71,MATCH(5,Checklist!$Q$6:$Q$71,0)),"")</f>
        <v/>
      </c>
      <c r="E101" s="59"/>
      <c r="F101" s="59"/>
      <c r="G101" s="59"/>
      <c r="H101" s="43" t="str">
        <f>IFERROR(INDEX(Checklist!$H$6:$H$71,MATCH(5,Checklist!$Q$6:$Q$71,0)),"")</f>
        <v/>
      </c>
      <c r="I101" s="59" t="str">
        <f>IFERROR(INDEX(Checklist!$L$6:$L$71,MATCH(5,Checklist!$Q$6:$Q$71,0))&amp;"","")</f>
        <v/>
      </c>
      <c r="J101" s="59"/>
      <c r="K101" s="59" t="str">
        <f>IFERROR(INDEX(Checklist!$J$6:$J$71,MATCH(5,Checklist!$Q$6:$Q$71,0))&amp;"","")</f>
        <v/>
      </c>
      <c r="L101" s="59"/>
      <c r="M101" s="59"/>
      <c r="N101" s="19"/>
    </row>
    <row r="102" spans="1:14" ht="30" customHeight="1" x14ac:dyDescent="0.25">
      <c r="A102" s="18"/>
      <c r="B102" s="44" t="str">
        <f>IFERROR(INDEX(Checklist!$B$6:$B$71,MATCH(6,Checklist!$Q$6:$Q$71,0)),"")</f>
        <v/>
      </c>
      <c r="C102" s="43" t="str">
        <f>IFERROR(INDEX(Checklist!$E$6:$E$71,MATCH(6,Checklist!$Q$6:$Q$71,0)),"")</f>
        <v/>
      </c>
      <c r="D102" s="59" t="str">
        <f>IFERROR(INDEX(Checklist!$D$6:$D$71,MATCH(6,Checklist!$Q$6:$Q$71,0)),"")</f>
        <v/>
      </c>
      <c r="E102" s="59"/>
      <c r="F102" s="59"/>
      <c r="G102" s="59"/>
      <c r="H102" s="43" t="str">
        <f>IFERROR(INDEX(Checklist!$H$6:$H$71,MATCH(6,Checklist!$Q$6:$Q$71,0)),"")</f>
        <v/>
      </c>
      <c r="I102" s="59" t="str">
        <f>IFERROR(INDEX(Checklist!$L$6:$L$71,MATCH(6,Checklist!$Q$6:$Q$71,0))&amp;"","")</f>
        <v/>
      </c>
      <c r="J102" s="59"/>
      <c r="K102" s="59" t="str">
        <f>IFERROR(INDEX(Checklist!$J$6:$J$71,MATCH(6,Checklist!$Q$6:$Q$71,0))&amp;"","")</f>
        <v/>
      </c>
      <c r="L102" s="59"/>
      <c r="M102" s="59"/>
      <c r="N102" s="19"/>
    </row>
    <row r="103" spans="1:14" ht="30" customHeight="1" x14ac:dyDescent="0.25">
      <c r="A103" s="18"/>
      <c r="B103" s="44" t="str">
        <f>IFERROR(INDEX(Checklist!$B$6:$B$71,MATCH(7,Checklist!$Q$6:$Q$71,0)),"")</f>
        <v/>
      </c>
      <c r="C103" s="43" t="str">
        <f>IFERROR(INDEX(Checklist!$E$6:$E$71,MATCH(7,Checklist!$Q$6:$Q$71,0)),"")</f>
        <v/>
      </c>
      <c r="D103" s="59" t="str">
        <f>IFERROR(INDEX(Checklist!$D$6:$D$71,MATCH(7,Checklist!$Q$6:$Q$71,0)),"")</f>
        <v/>
      </c>
      <c r="E103" s="59"/>
      <c r="F103" s="59"/>
      <c r="G103" s="59"/>
      <c r="H103" s="43" t="str">
        <f>IFERROR(INDEX(Checklist!$H$6:$H$71,MATCH(7,Checklist!$Q$6:$Q$71,0)),"")</f>
        <v/>
      </c>
      <c r="I103" s="59" t="str">
        <f>IFERROR(INDEX(Checklist!$L$6:$L$71,MATCH(7,Checklist!$Q$6:$Q$71,0))&amp;"","")</f>
        <v/>
      </c>
      <c r="J103" s="59"/>
      <c r="K103" s="59" t="str">
        <f>IFERROR(INDEX(Checklist!$J$6:$J$71,MATCH(7,Checklist!$Q$6:$Q$71,0))&amp;"","")</f>
        <v/>
      </c>
      <c r="L103" s="59"/>
      <c r="M103" s="59"/>
      <c r="N103" s="19"/>
    </row>
    <row r="104" spans="1:14" ht="30" customHeight="1" x14ac:dyDescent="0.25">
      <c r="A104" s="18"/>
      <c r="B104" s="44" t="str">
        <f>IFERROR(INDEX(Checklist!$B$6:$B$71,MATCH(8,Checklist!$Q$6:$Q$71,0)),"")</f>
        <v/>
      </c>
      <c r="C104" s="43" t="str">
        <f>IFERROR(INDEX(Checklist!$E$6:$E$71,MATCH(8,Checklist!$Q$6:$Q$71,0)),"")</f>
        <v/>
      </c>
      <c r="D104" s="59" t="str">
        <f>IFERROR(INDEX(Checklist!$D$6:$D$71,MATCH(8,Checklist!$Q$6:$Q$71,0)),"")</f>
        <v/>
      </c>
      <c r="E104" s="59"/>
      <c r="F104" s="59"/>
      <c r="G104" s="59"/>
      <c r="H104" s="43" t="str">
        <f>IFERROR(INDEX(Checklist!$H$6:$H$71,MATCH(8,Checklist!$Q$6:$Q$71,0)),"")</f>
        <v/>
      </c>
      <c r="I104" s="59" t="str">
        <f>IFERROR(INDEX(Checklist!$L$6:$L$71,MATCH(8,Checklist!$Q$6:$Q$71,0))&amp;"","")</f>
        <v/>
      </c>
      <c r="J104" s="59"/>
      <c r="K104" s="59" t="str">
        <f>IFERROR(INDEX(Checklist!$J$6:$J$71,MATCH(8,Checklist!$Q$6:$Q$71,0))&amp;"","")</f>
        <v/>
      </c>
      <c r="L104" s="59"/>
      <c r="M104" s="59"/>
      <c r="N104" s="19"/>
    </row>
    <row r="105" spans="1:14" ht="30" customHeight="1" x14ac:dyDescent="0.25">
      <c r="A105" s="18"/>
      <c r="B105" s="44" t="str">
        <f>IFERROR(INDEX(Checklist!$B$6:$B$71,MATCH(9,Checklist!$Q$6:$Q$71,0)),"")</f>
        <v/>
      </c>
      <c r="C105" s="43" t="str">
        <f>IFERROR(INDEX(Checklist!$E$6:$E$71,MATCH(9,Checklist!$Q$6:$Q$71,0)),"")</f>
        <v/>
      </c>
      <c r="D105" s="59" t="str">
        <f>IFERROR(INDEX(Checklist!$D$6:$D$71,MATCH(9,Checklist!$Q$6:$Q$71,0)),"")</f>
        <v/>
      </c>
      <c r="E105" s="59"/>
      <c r="F105" s="59"/>
      <c r="G105" s="59"/>
      <c r="H105" s="43" t="str">
        <f>IFERROR(INDEX(Checklist!$H$6:$H$71,MATCH(9,Checklist!$Q$6:$Q$71,0)),"")</f>
        <v/>
      </c>
      <c r="I105" s="59" t="str">
        <f>IFERROR(INDEX(Checklist!$L$6:$L$71,MATCH(9,Checklist!$Q$6:$Q$71,0))&amp;"","")</f>
        <v/>
      </c>
      <c r="J105" s="59"/>
      <c r="K105" s="59" t="str">
        <f>IFERROR(INDEX(Checklist!$J$6:$J$71,MATCH(9,Checklist!$Q$6:$Q$71,0))&amp;"","")</f>
        <v/>
      </c>
      <c r="L105" s="59"/>
      <c r="M105" s="59"/>
      <c r="N105" s="19"/>
    </row>
    <row r="106" spans="1:14" ht="30" customHeight="1" x14ac:dyDescent="0.25">
      <c r="A106" s="18"/>
      <c r="B106" s="44" t="str">
        <f>IFERROR(INDEX(Checklist!$B$6:$B$71,MATCH(10,Checklist!$Q$6:$Q$71,0)),"")</f>
        <v/>
      </c>
      <c r="C106" s="43" t="str">
        <f>IFERROR(INDEX(Checklist!$E$6:$E$71,MATCH(10,Checklist!$Q$6:$Q$71,0)),"")</f>
        <v/>
      </c>
      <c r="D106" s="59" t="str">
        <f>IFERROR(INDEX(Checklist!$D$6:$D$71,MATCH(10,Checklist!$Q$6:$Q$71,0)),"")</f>
        <v/>
      </c>
      <c r="E106" s="59"/>
      <c r="F106" s="59"/>
      <c r="G106" s="59"/>
      <c r="H106" s="43" t="str">
        <f>IFERROR(INDEX(Checklist!$H$6:$H$71,MATCH(10,Checklist!$Q$6:$Q$71,0)),"")</f>
        <v/>
      </c>
      <c r="I106" s="59" t="str">
        <f>IFERROR(INDEX(Checklist!$L$6:$L$71,MATCH(10,Checklist!$Q$6:$Q$71,0))&amp;"","")</f>
        <v/>
      </c>
      <c r="J106" s="59"/>
      <c r="K106" s="59" t="str">
        <f>IFERROR(INDEX(Checklist!$J$6:$J$71,MATCH(10,Checklist!$Q$6:$Q$71,0))&amp;"","")</f>
        <v/>
      </c>
      <c r="L106" s="59"/>
      <c r="M106" s="59"/>
      <c r="N106" s="19"/>
    </row>
    <row r="107" spans="1:14" ht="30" customHeight="1" x14ac:dyDescent="0.25">
      <c r="A107" s="18"/>
      <c r="B107" s="44" t="str">
        <f>IFERROR(INDEX(Checklist!$B$6:$B$71,MATCH(11,Checklist!$Q$6:$Q$71,0)),"")</f>
        <v/>
      </c>
      <c r="C107" s="43" t="str">
        <f>IFERROR(INDEX(Checklist!$E$6:$E$71,MATCH(11,Checklist!$Q$6:$Q$71,0)),"")</f>
        <v/>
      </c>
      <c r="D107" s="59" t="str">
        <f>IFERROR(INDEX(Checklist!$D$6:$D$71,MATCH(11,Checklist!$Q$6:$Q$71,0)),"")</f>
        <v/>
      </c>
      <c r="E107" s="59"/>
      <c r="F107" s="59"/>
      <c r="G107" s="59"/>
      <c r="H107" s="43" t="str">
        <f>IFERROR(INDEX(Checklist!$H$6:$H$71,MATCH(11,Checklist!$Q$6:$Q$71,0)),"")</f>
        <v/>
      </c>
      <c r="I107" s="59" t="str">
        <f>IFERROR(INDEX(Checklist!$L$6:$L$71,MATCH(11,Checklist!$Q$6:$Q$71,0))&amp;"","")</f>
        <v/>
      </c>
      <c r="J107" s="59"/>
      <c r="K107" s="59" t="str">
        <f>IFERROR(INDEX(Checklist!$J$6:$J$71,MATCH(11,Checklist!$Q$6:$Q$71,0))&amp;"","")</f>
        <v/>
      </c>
      <c r="L107" s="59"/>
      <c r="M107" s="59"/>
      <c r="N107" s="19"/>
    </row>
    <row r="108" spans="1:14" ht="30" customHeight="1" x14ac:dyDescent="0.25">
      <c r="A108" s="18"/>
      <c r="B108" s="44" t="str">
        <f>IFERROR(INDEX(Checklist!$B$6:$B$71,MATCH(12,Checklist!$Q$6:$Q$71,0)),"")</f>
        <v/>
      </c>
      <c r="C108" s="43" t="str">
        <f>IFERROR(INDEX(Checklist!$E$6:$E$71,MATCH(12,Checklist!$Q$6:$Q$71,0)),"")</f>
        <v/>
      </c>
      <c r="D108" s="59" t="str">
        <f>IFERROR(INDEX(Checklist!$D$6:$D$71,MATCH(12,Checklist!$Q$6:$Q$71,0)),"")</f>
        <v/>
      </c>
      <c r="E108" s="59"/>
      <c r="F108" s="59"/>
      <c r="G108" s="59"/>
      <c r="H108" s="43" t="str">
        <f>IFERROR(INDEX(Checklist!$H$6:$H$71,MATCH(12,Checklist!$Q$6:$Q$71,0)),"")</f>
        <v/>
      </c>
      <c r="I108" s="59" t="str">
        <f>IFERROR(INDEX(Checklist!$L$6:$L$71,MATCH(12,Checklist!$Q$6:$Q$71,0))&amp;"","")</f>
        <v/>
      </c>
      <c r="J108" s="59"/>
      <c r="K108" s="59" t="str">
        <f>IFERROR(INDEX(Checklist!$J$6:$J$71,MATCH(12,Checklist!$Q$6:$Q$71,0))&amp;"","")</f>
        <v/>
      </c>
      <c r="L108" s="59"/>
      <c r="M108" s="59"/>
      <c r="N108" s="19"/>
    </row>
    <row r="109" spans="1:14" ht="30" customHeight="1" x14ac:dyDescent="0.25">
      <c r="A109" s="18"/>
      <c r="B109" s="44" t="str">
        <f>IFERROR(INDEX(Checklist!$B$6:$B$71,MATCH(13,Checklist!$Q$6:$Q$71,0)),"")</f>
        <v/>
      </c>
      <c r="C109" s="43" t="str">
        <f>IFERROR(INDEX(Checklist!$E$6:$E$71,MATCH(13,Checklist!$Q$6:$Q$71,0)),"")</f>
        <v/>
      </c>
      <c r="D109" s="59" t="str">
        <f>IFERROR(INDEX(Checklist!$D$6:$D$71,MATCH(13,Checklist!$Q$6:$Q$71,0)),"")</f>
        <v/>
      </c>
      <c r="E109" s="59"/>
      <c r="F109" s="59"/>
      <c r="G109" s="59"/>
      <c r="H109" s="43" t="str">
        <f>IFERROR(INDEX(Checklist!$H$6:$H$71,MATCH(13,Checklist!$Q$6:$Q$71,0)),"")</f>
        <v/>
      </c>
      <c r="I109" s="59" t="str">
        <f>IFERROR(INDEX(Checklist!$L$6:$L$71,MATCH(13,Checklist!$Q$6:$Q$71,0))&amp;"","")</f>
        <v/>
      </c>
      <c r="J109" s="59"/>
      <c r="K109" s="59" t="str">
        <f>IFERROR(INDEX(Checklist!$J$6:$J$71,MATCH(13,Checklist!$Q$6:$Q$71,0))&amp;"","")</f>
        <v/>
      </c>
      <c r="L109" s="59"/>
      <c r="M109" s="59"/>
      <c r="N109" s="19"/>
    </row>
    <row r="110" spans="1:14" ht="30" customHeight="1" x14ac:dyDescent="0.25">
      <c r="A110" s="18"/>
      <c r="B110" s="44" t="str">
        <f>IFERROR(INDEX(Checklist!$B$6:$B$71,MATCH(14,Checklist!$Q$6:$Q$71,0)),"")</f>
        <v/>
      </c>
      <c r="C110" s="43" t="str">
        <f>IFERROR(INDEX(Checklist!$E$6:$E$71,MATCH(14,Checklist!$Q$6:$Q$71,0)),"")</f>
        <v/>
      </c>
      <c r="D110" s="59" t="str">
        <f>IFERROR(INDEX(Checklist!$D$6:$D$71,MATCH(14,Checklist!$Q$6:$Q$71,0)),"")</f>
        <v/>
      </c>
      <c r="E110" s="59"/>
      <c r="F110" s="59"/>
      <c r="G110" s="59"/>
      <c r="H110" s="43" t="str">
        <f>IFERROR(INDEX(Checklist!$H$6:$H$71,MATCH(14,Checklist!$Q$6:$Q$71,0)),"")</f>
        <v/>
      </c>
      <c r="I110" s="59" t="str">
        <f>IFERROR(INDEX(Checklist!$L$6:$L$71,MATCH(14,Checklist!$Q$6:$Q$71,0))&amp;"","")</f>
        <v/>
      </c>
      <c r="J110" s="59"/>
      <c r="K110" s="59" t="str">
        <f>IFERROR(INDEX(Checklist!$J$6:$J$71,MATCH(14,Checklist!$Q$6:$Q$71,0))&amp;"","")</f>
        <v/>
      </c>
      <c r="L110" s="59"/>
      <c r="M110" s="59"/>
      <c r="N110" s="19"/>
    </row>
    <row r="111" spans="1:14" ht="30" customHeight="1" x14ac:dyDescent="0.25">
      <c r="A111" s="18"/>
      <c r="B111" s="44" t="str">
        <f>IFERROR(INDEX(Checklist!$B$6:$B$71,MATCH(15,Checklist!$Q$6:$Q$71,0)),"")</f>
        <v/>
      </c>
      <c r="C111" s="43" t="str">
        <f>IFERROR(INDEX(Checklist!$E$6:$E$71,MATCH(15,Checklist!$Q$6:$Q$71,0)),"")</f>
        <v/>
      </c>
      <c r="D111" s="59" t="str">
        <f>IFERROR(INDEX(Checklist!$D$6:$D$71,MATCH(15,Checklist!$Q$6:$Q$71,0)),"")</f>
        <v/>
      </c>
      <c r="E111" s="59"/>
      <c r="F111" s="59"/>
      <c r="G111" s="59"/>
      <c r="H111" s="43" t="str">
        <f>IFERROR(INDEX(Checklist!$H$6:$H$71,MATCH(15,Checklist!$Q$6:$Q$71,0)),"")</f>
        <v/>
      </c>
      <c r="I111" s="59" t="str">
        <f>IFERROR(INDEX(Checklist!$L$6:$L$71,MATCH(15,Checklist!$Q$6:$Q$71,0))&amp;"","")</f>
        <v/>
      </c>
      <c r="J111" s="59"/>
      <c r="K111" s="59" t="str">
        <f>IFERROR(INDEX(Checklist!$J$6:$J$71,MATCH(15,Checklist!$Q$6:$Q$71,0))&amp;"","")</f>
        <v/>
      </c>
      <c r="L111" s="59"/>
      <c r="M111" s="59"/>
      <c r="N111" s="19"/>
    </row>
    <row r="112" spans="1:14" ht="30" customHeight="1" x14ac:dyDescent="0.25">
      <c r="A112" s="18"/>
      <c r="B112" s="44" t="str">
        <f>IFERROR(INDEX(Checklist!$B$6:$B$71,MATCH(16,Checklist!$Q$6:$Q$71,0)),"")</f>
        <v/>
      </c>
      <c r="C112" s="43" t="str">
        <f>IFERROR(INDEX(Checklist!$E$6:$E$71,MATCH(16,Checklist!$Q$6:$Q$71,0)),"")</f>
        <v/>
      </c>
      <c r="D112" s="59" t="str">
        <f>IFERROR(INDEX(Checklist!$D$6:$D$71,MATCH(16,Checklist!$Q$6:$Q$71,0)),"")</f>
        <v/>
      </c>
      <c r="E112" s="59"/>
      <c r="F112" s="59"/>
      <c r="G112" s="59"/>
      <c r="H112" s="43" t="str">
        <f>IFERROR(INDEX(Checklist!$H$6:$H$71,MATCH(16,Checklist!$Q$6:$Q$71,0)),"")</f>
        <v/>
      </c>
      <c r="I112" s="59" t="str">
        <f>IFERROR(INDEX(Checklist!$L$6:$L$71,MATCH(16,Checklist!$Q$6:$Q$71,0))&amp;"","")</f>
        <v/>
      </c>
      <c r="J112" s="59"/>
      <c r="K112" s="59" t="str">
        <f>IFERROR(INDEX(Checklist!$J$6:$J$71,MATCH(16,Checklist!$Q$6:$Q$71,0))&amp;"","")</f>
        <v/>
      </c>
      <c r="L112" s="59"/>
      <c r="M112" s="59"/>
      <c r="N112" s="19"/>
    </row>
    <row r="113" spans="1:14" ht="30" customHeight="1" x14ac:dyDescent="0.25">
      <c r="A113" s="18"/>
      <c r="B113" s="44" t="str">
        <f>IFERROR(INDEX(Checklist!$B$6:$B$71,MATCH(17,Checklist!$Q$6:$Q$71,0)),"")</f>
        <v/>
      </c>
      <c r="C113" s="43" t="str">
        <f>IFERROR(INDEX(Checklist!$E$6:$E$71,MATCH(17,Checklist!$Q$6:$Q$71,0)),"")</f>
        <v/>
      </c>
      <c r="D113" s="59" t="str">
        <f>IFERROR(INDEX(Checklist!$D$6:$D$71,MATCH(17,Checklist!$Q$6:$Q$71,0)),"")</f>
        <v/>
      </c>
      <c r="E113" s="59"/>
      <c r="F113" s="59"/>
      <c r="G113" s="59"/>
      <c r="H113" s="43" t="str">
        <f>IFERROR(INDEX(Checklist!$H$6:$H$71,MATCH(17,Checklist!$Q$6:$Q$71,0)),"")</f>
        <v/>
      </c>
      <c r="I113" s="59" t="str">
        <f>IFERROR(INDEX(Checklist!$L$6:$L$71,MATCH(17,Checklist!$Q$6:$Q$71,0))&amp;"","")</f>
        <v/>
      </c>
      <c r="J113" s="59"/>
      <c r="K113" s="59" t="str">
        <f>IFERROR(INDEX(Checklist!$J$6:$J$71,MATCH(17,Checklist!$Q$6:$Q$71,0))&amp;"","")</f>
        <v/>
      </c>
      <c r="L113" s="59"/>
      <c r="M113" s="59"/>
      <c r="N113" s="19"/>
    </row>
    <row r="114" spans="1:14" ht="30" customHeight="1" x14ac:dyDescent="0.25">
      <c r="A114" s="18"/>
      <c r="B114" s="44" t="str">
        <f>IFERROR(INDEX(Checklist!$B$6:$B$71,MATCH(18,Checklist!$Q$6:$Q$71,0)),"")</f>
        <v/>
      </c>
      <c r="C114" s="43" t="str">
        <f>IFERROR(INDEX(Checklist!$E$6:$E$71,MATCH(18,Checklist!$Q$6:$Q$71,0)),"")</f>
        <v/>
      </c>
      <c r="D114" s="59" t="str">
        <f>IFERROR(INDEX(Checklist!$D$6:$D$71,MATCH(18,Checklist!$Q$6:$Q$71,0)),"")</f>
        <v/>
      </c>
      <c r="E114" s="59"/>
      <c r="F114" s="59"/>
      <c r="G114" s="59"/>
      <c r="H114" s="43" t="str">
        <f>IFERROR(INDEX(Checklist!$H$6:$H$71,MATCH(18,Checklist!$Q$6:$Q$71,0)),"")</f>
        <v/>
      </c>
      <c r="I114" s="59" t="str">
        <f>IFERROR(INDEX(Checklist!$L$6:$L$71,MATCH(18,Checklist!$Q$6:$Q$71,0))&amp;"","")</f>
        <v/>
      </c>
      <c r="J114" s="59"/>
      <c r="K114" s="59" t="str">
        <f>IFERROR(INDEX(Checklist!$J$6:$J$71,MATCH(18,Checklist!$Q$6:$Q$71,0))&amp;"","")</f>
        <v/>
      </c>
      <c r="L114" s="59"/>
      <c r="M114" s="59"/>
      <c r="N114" s="19"/>
    </row>
    <row r="115" spans="1:14" ht="30" customHeight="1" x14ac:dyDescent="0.25">
      <c r="A115" s="18"/>
      <c r="B115" s="44" t="str">
        <f>IFERROR(INDEX(Checklist!$B$6:$B$71,MATCH(19,Checklist!$Q$6:$Q$71,0)),"")</f>
        <v/>
      </c>
      <c r="C115" s="43" t="str">
        <f>IFERROR(INDEX(Checklist!$E$6:$E$71,MATCH(19,Checklist!$Q$6:$Q$71,0)),"")</f>
        <v/>
      </c>
      <c r="D115" s="59" t="str">
        <f>IFERROR(INDEX(Checklist!$D$6:$D$71,MATCH(19,Checklist!$Q$6:$Q$71,0)),"")</f>
        <v/>
      </c>
      <c r="E115" s="59"/>
      <c r="F115" s="59"/>
      <c r="G115" s="59"/>
      <c r="H115" s="43" t="str">
        <f>IFERROR(INDEX(Checklist!$H$6:$H$71,MATCH(19,Checklist!$Q$6:$Q$71,0)),"")</f>
        <v/>
      </c>
      <c r="I115" s="59" t="str">
        <f>IFERROR(INDEX(Checklist!$L$6:$L$71,MATCH(19,Checklist!$Q$6:$Q$71,0))&amp;"","")</f>
        <v/>
      </c>
      <c r="J115" s="59"/>
      <c r="K115" s="59" t="str">
        <f>IFERROR(INDEX(Checklist!$J$6:$J$71,MATCH(19,Checklist!$Q$6:$Q$71,0))&amp;"","")</f>
        <v/>
      </c>
      <c r="L115" s="59"/>
      <c r="M115" s="59"/>
      <c r="N115" s="19"/>
    </row>
    <row r="116" spans="1:14" ht="30" customHeight="1" x14ac:dyDescent="0.25">
      <c r="A116" s="18"/>
      <c r="B116" s="44" t="str">
        <f>IFERROR(INDEX(Checklist!$B$6:$B$71,MATCH(20,Checklist!$Q$6:$Q$71,0)),"")</f>
        <v/>
      </c>
      <c r="C116" s="43" t="str">
        <f>IFERROR(INDEX(Checklist!$E$6:$E$71,MATCH(20,Checklist!$Q$6:$Q$71,0)),"")</f>
        <v/>
      </c>
      <c r="D116" s="59" t="str">
        <f>IFERROR(INDEX(Checklist!$D$6:$D$71,MATCH(20,Checklist!$Q$6:$Q$71,0)),"")</f>
        <v/>
      </c>
      <c r="E116" s="59"/>
      <c r="F116" s="59"/>
      <c r="G116" s="59"/>
      <c r="H116" s="43" t="str">
        <f>IFERROR(INDEX(Checklist!$H$6:$H$71,MATCH(20,Checklist!$Q$6:$Q$71,0)),"")</f>
        <v/>
      </c>
      <c r="I116" s="59" t="str">
        <f>IFERROR(INDEX(Checklist!$L$6:$L$71,MATCH(20,Checklist!$Q$6:$Q$71,0))&amp;"","")</f>
        <v/>
      </c>
      <c r="J116" s="59"/>
      <c r="K116" s="59" t="str">
        <f>IFERROR(INDEX(Checklist!$J$6:$J$71,MATCH(20,Checklist!$Q$6:$Q$71,0))&amp;"","")</f>
        <v/>
      </c>
      <c r="L116" s="59"/>
      <c r="M116" s="59"/>
      <c r="N116" s="19"/>
    </row>
    <row r="117" spans="1:14" x14ac:dyDescent="0.25">
      <c r="A117" s="18"/>
      <c r="N117" s="19"/>
    </row>
    <row r="118" spans="1:14" x14ac:dyDescent="0.25">
      <c r="A118" s="18"/>
      <c r="B118" s="30" t="s">
        <v>77</v>
      </c>
      <c r="N118" s="19"/>
    </row>
    <row r="119" spans="1:14" x14ac:dyDescent="0.25">
      <c r="A119" s="18"/>
      <c r="B119" s="45" t="s">
        <v>39</v>
      </c>
      <c r="N119" s="19"/>
    </row>
    <row r="120" spans="1:14" x14ac:dyDescent="0.25">
      <c r="A120" s="18"/>
      <c r="N120" s="19"/>
    </row>
    <row r="121" spans="1:14" ht="9.75" customHeight="1" x14ac:dyDescent="0.25">
      <c r="A121" s="24"/>
      <c r="B121" s="25"/>
      <c r="C121" s="25"/>
      <c r="D121" s="25"/>
      <c r="E121" s="25"/>
      <c r="F121" s="25"/>
      <c r="G121" s="25"/>
      <c r="H121" s="25"/>
      <c r="I121" s="25"/>
      <c r="J121" s="25"/>
      <c r="K121" s="25"/>
      <c r="L121" s="25"/>
      <c r="M121" s="25"/>
      <c r="N121" s="26"/>
    </row>
  </sheetData>
  <mergeCells count="144">
    <mergeCell ref="D115:G115"/>
    <mergeCell ref="I115:J115"/>
    <mergeCell ref="K115:M115"/>
    <mergeCell ref="D116:G116"/>
    <mergeCell ref="I116:J116"/>
    <mergeCell ref="K116:M116"/>
    <mergeCell ref="D112:G112"/>
    <mergeCell ref="I112:J112"/>
    <mergeCell ref="K112:M112"/>
    <mergeCell ref="D113:G113"/>
    <mergeCell ref="I113:J113"/>
    <mergeCell ref="K113:M113"/>
    <mergeCell ref="D114:G114"/>
    <mergeCell ref="I114:J114"/>
    <mergeCell ref="K114:M114"/>
    <mergeCell ref="D109:G109"/>
    <mergeCell ref="I109:J109"/>
    <mergeCell ref="K109:M109"/>
    <mergeCell ref="D110:G110"/>
    <mergeCell ref="I110:J110"/>
    <mergeCell ref="K110:M110"/>
    <mergeCell ref="D111:G111"/>
    <mergeCell ref="I111:J111"/>
    <mergeCell ref="K111:M111"/>
    <mergeCell ref="D106:G106"/>
    <mergeCell ref="I106:J106"/>
    <mergeCell ref="K106:M106"/>
    <mergeCell ref="D107:G107"/>
    <mergeCell ref="I107:J107"/>
    <mergeCell ref="K107:M107"/>
    <mergeCell ref="D108:G108"/>
    <mergeCell ref="I108:J108"/>
    <mergeCell ref="K108:M108"/>
    <mergeCell ref="D103:G103"/>
    <mergeCell ref="I103:J103"/>
    <mergeCell ref="K103:M103"/>
    <mergeCell ref="D104:G104"/>
    <mergeCell ref="I104:J104"/>
    <mergeCell ref="K104:M104"/>
    <mergeCell ref="D105:G105"/>
    <mergeCell ref="I105:J105"/>
    <mergeCell ref="K105:M105"/>
    <mergeCell ref="D100:G100"/>
    <mergeCell ref="I100:J100"/>
    <mergeCell ref="K100:M100"/>
    <mergeCell ref="D101:G101"/>
    <mergeCell ref="I101:J101"/>
    <mergeCell ref="K101:M101"/>
    <mergeCell ref="D102:G102"/>
    <mergeCell ref="I102:J102"/>
    <mergeCell ref="K102:M102"/>
    <mergeCell ref="D97:G97"/>
    <mergeCell ref="I97:J97"/>
    <mergeCell ref="K97:M97"/>
    <mergeCell ref="D98:G98"/>
    <mergeCell ref="I98:J98"/>
    <mergeCell ref="K98:M98"/>
    <mergeCell ref="D99:G99"/>
    <mergeCell ref="I99:J99"/>
    <mergeCell ref="K99:M99"/>
    <mergeCell ref="D91:G91"/>
    <mergeCell ref="I91:J91"/>
    <mergeCell ref="K91:M91"/>
    <mergeCell ref="D92:G92"/>
    <mergeCell ref="I92:J92"/>
    <mergeCell ref="K92:M92"/>
    <mergeCell ref="D96:G96"/>
    <mergeCell ref="I96:J96"/>
    <mergeCell ref="K96:M96"/>
    <mergeCell ref="D88:G88"/>
    <mergeCell ref="I88:J88"/>
    <mergeCell ref="K88:M88"/>
    <mergeCell ref="D89:G89"/>
    <mergeCell ref="I89:J89"/>
    <mergeCell ref="K89:M89"/>
    <mergeCell ref="D90:G90"/>
    <mergeCell ref="I90:J90"/>
    <mergeCell ref="K90:M90"/>
    <mergeCell ref="D85:G85"/>
    <mergeCell ref="I85:J85"/>
    <mergeCell ref="K85:M85"/>
    <mergeCell ref="D86:G86"/>
    <mergeCell ref="I86:J86"/>
    <mergeCell ref="K86:M86"/>
    <mergeCell ref="D87:G87"/>
    <mergeCell ref="I87:J87"/>
    <mergeCell ref="K87:M87"/>
    <mergeCell ref="D82:G82"/>
    <mergeCell ref="I82:J82"/>
    <mergeCell ref="K82:M82"/>
    <mergeCell ref="D83:G83"/>
    <mergeCell ref="I83:J83"/>
    <mergeCell ref="K83:M83"/>
    <mergeCell ref="D84:G84"/>
    <mergeCell ref="I84:J84"/>
    <mergeCell ref="K84:M84"/>
    <mergeCell ref="D79:G79"/>
    <mergeCell ref="I79:J79"/>
    <mergeCell ref="K79:M79"/>
    <mergeCell ref="D80:G80"/>
    <mergeCell ref="I80:J80"/>
    <mergeCell ref="K80:M80"/>
    <mergeCell ref="D81:G81"/>
    <mergeCell ref="I81:J81"/>
    <mergeCell ref="K81:M81"/>
    <mergeCell ref="D76:G76"/>
    <mergeCell ref="I76:J76"/>
    <mergeCell ref="K76:M76"/>
    <mergeCell ref="D77:G77"/>
    <mergeCell ref="I77:J77"/>
    <mergeCell ref="K77:M77"/>
    <mergeCell ref="D78:G78"/>
    <mergeCell ref="I78:J78"/>
    <mergeCell ref="K78:M78"/>
    <mergeCell ref="D73:G73"/>
    <mergeCell ref="I73:J73"/>
    <mergeCell ref="K73:M73"/>
    <mergeCell ref="D74:G74"/>
    <mergeCell ref="I74:J74"/>
    <mergeCell ref="K74:M74"/>
    <mergeCell ref="D75:G75"/>
    <mergeCell ref="I75:J75"/>
    <mergeCell ref="K75:M75"/>
    <mergeCell ref="B13:C13"/>
    <mergeCell ref="D13:E13"/>
    <mergeCell ref="F13:G13"/>
    <mergeCell ref="H13:I13"/>
    <mergeCell ref="J13:K13"/>
    <mergeCell ref="L13:M13"/>
    <mergeCell ref="D72:G72"/>
    <mergeCell ref="I72:J72"/>
    <mergeCell ref="K72:M72"/>
    <mergeCell ref="B11:C11"/>
    <mergeCell ref="D11:E11"/>
    <mergeCell ref="F11:G11"/>
    <mergeCell ref="H11:I11"/>
    <mergeCell ref="J11:K11"/>
    <mergeCell ref="L11:M11"/>
    <mergeCell ref="B12:C12"/>
    <mergeCell ref="D12:E12"/>
    <mergeCell ref="F12:G12"/>
    <mergeCell ref="H12:I12"/>
    <mergeCell ref="J12:K12"/>
    <mergeCell ref="L12:M12"/>
  </mergeCells>
  <conditionalFormatting sqref="K18:K25">
    <cfRule type="cellIs" dxfId="14" priority="6" operator="greaterThan">
      <formula>0</formula>
    </cfRule>
  </conditionalFormatting>
  <conditionalFormatting sqref="M18:M26">
    <cfRule type="cellIs" dxfId="13" priority="2" operator="equal">
      <formula>"Hoog"</formula>
    </cfRule>
    <cfRule type="cellIs" dxfId="12" priority="3" operator="equal">
      <formula>"Midden"</formula>
    </cfRule>
    <cfRule type="cellIs" dxfId="11" priority="4" operator="equal">
      <formula>"Laag"</formula>
    </cfRule>
    <cfRule type="cellIs" dxfId="10" priority="5" operator="equal">
      <formula>"Laag (onvolledig)"</formula>
    </cfRule>
  </conditionalFormatting>
  <pageMargins left="0.75" right="0.75" top="1" bottom="1" header="0.511811023622047" footer="0.511811023622047"/>
  <pageSetup paperSize="9"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72"/>
  <sheetViews>
    <sheetView showGridLines="0" zoomScaleNormal="100" workbookViewId="0">
      <pane xSplit="5" ySplit="5" topLeftCell="F6" activePane="bottomRight" state="frozen"/>
      <selection pane="topRight" activeCell="F1" sqref="F1"/>
      <selection pane="bottomLeft" activeCell="A6" sqref="A6"/>
      <selection pane="bottomRight" activeCell="E2" sqref="E2"/>
    </sheetView>
  </sheetViews>
  <sheetFormatPr defaultColWidth="8.7109375" defaultRowHeight="15" x14ac:dyDescent="0.25"/>
  <cols>
    <col min="1" max="1" width="2" customWidth="1"/>
    <col min="2" max="2" width="6" customWidth="1"/>
    <col min="3" max="3" width="9" customWidth="1"/>
    <col min="4" max="4" width="30" customWidth="1"/>
    <col min="5" max="5" width="60" customWidth="1"/>
    <col min="6" max="6" width="28" customWidth="1"/>
    <col min="7" max="7" width="8.28515625" customWidth="1"/>
    <col min="8" max="8" width="18" customWidth="1"/>
    <col min="9" max="9" width="14" customWidth="1"/>
    <col min="10" max="11" width="40" customWidth="1"/>
    <col min="12" max="12" width="18" customWidth="1"/>
    <col min="13" max="13" width="12" customWidth="1"/>
    <col min="14" max="14" width="2" customWidth="1"/>
    <col min="16" max="17" width="13" hidden="1" customWidth="1"/>
  </cols>
  <sheetData>
    <row r="1" spans="1:17" ht="9.75" customHeight="1" x14ac:dyDescent="0.25">
      <c r="A1" s="15"/>
      <c r="B1" s="16"/>
      <c r="C1" s="16"/>
      <c r="D1" s="16"/>
      <c r="E1" s="16"/>
      <c r="F1" s="16"/>
      <c r="G1" s="16"/>
      <c r="H1" s="16"/>
      <c r="I1" s="16"/>
      <c r="J1" s="16"/>
      <c r="K1" s="16"/>
      <c r="L1" s="16"/>
      <c r="M1" s="16"/>
      <c r="N1" s="17"/>
    </row>
    <row r="2" spans="1:17" ht="51.75" customHeight="1" x14ac:dyDescent="0.25">
      <c r="A2" s="18"/>
      <c r="J2" s="30" t="s">
        <v>78</v>
      </c>
      <c r="N2" s="19"/>
    </row>
    <row r="3" spans="1:17" ht="30" customHeight="1" x14ac:dyDescent="0.25">
      <c r="A3" s="18"/>
      <c r="B3" s="46" t="s">
        <v>79</v>
      </c>
      <c r="C3" s="47"/>
      <c r="D3" s="47"/>
      <c r="E3" s="48" t="s">
        <v>80</v>
      </c>
      <c r="F3" s="47"/>
      <c r="G3" s="47"/>
      <c r="H3" s="47"/>
      <c r="I3" s="47"/>
      <c r="J3" s="47"/>
      <c r="K3" s="47"/>
      <c r="L3" s="47"/>
      <c r="M3" s="47"/>
      <c r="N3" s="19"/>
    </row>
    <row r="4" spans="1:17" ht="4.5" customHeight="1" x14ac:dyDescent="0.25">
      <c r="A4" s="18"/>
      <c r="B4" s="27"/>
      <c r="C4" s="27"/>
      <c r="D4" s="27"/>
      <c r="E4" s="27"/>
      <c r="F4" s="27"/>
      <c r="G4" s="27"/>
      <c r="H4" s="27"/>
      <c r="I4" s="27"/>
      <c r="J4" s="27"/>
      <c r="K4" s="27"/>
      <c r="L4" s="27"/>
      <c r="M4" s="27"/>
      <c r="N4" s="19"/>
    </row>
    <row r="5" spans="1:17" ht="27.75" customHeight="1" x14ac:dyDescent="0.25">
      <c r="A5" s="18"/>
      <c r="B5" s="49" t="s">
        <v>74</v>
      </c>
      <c r="C5" s="49" t="s">
        <v>49</v>
      </c>
      <c r="D5" s="49" t="s">
        <v>50</v>
      </c>
      <c r="E5" s="49" t="s">
        <v>75</v>
      </c>
      <c r="F5" s="49" t="s">
        <v>17</v>
      </c>
      <c r="G5" s="49" t="s">
        <v>15</v>
      </c>
      <c r="H5" s="49" t="s">
        <v>81</v>
      </c>
      <c r="I5" s="49" t="s">
        <v>19</v>
      </c>
      <c r="J5" s="49" t="s">
        <v>30</v>
      </c>
      <c r="K5" s="49" t="s">
        <v>32</v>
      </c>
      <c r="L5" s="49" t="s">
        <v>34</v>
      </c>
      <c r="M5" s="49" t="s">
        <v>36</v>
      </c>
      <c r="N5" s="19"/>
    </row>
    <row r="6" spans="1:17" x14ac:dyDescent="0.25">
      <c r="A6" s="18"/>
      <c r="B6" s="50" t="s">
        <v>82</v>
      </c>
      <c r="C6" s="51"/>
      <c r="D6" s="51"/>
      <c r="E6" s="51"/>
      <c r="F6" s="51"/>
      <c r="G6" s="51"/>
      <c r="H6" s="51"/>
      <c r="I6" s="51"/>
      <c r="J6" s="51"/>
      <c r="K6" s="51"/>
      <c r="L6" s="51"/>
      <c r="M6" s="51"/>
      <c r="N6" s="19"/>
    </row>
    <row r="7" spans="1:17" ht="45" customHeight="1" x14ac:dyDescent="0.25">
      <c r="A7" s="18"/>
      <c r="B7" s="52" t="s">
        <v>83</v>
      </c>
      <c r="C7" s="53" t="s">
        <v>61</v>
      </c>
      <c r="D7" s="53" t="s">
        <v>62</v>
      </c>
      <c r="E7" s="53" t="s">
        <v>84</v>
      </c>
      <c r="F7" s="53" t="s">
        <v>85</v>
      </c>
      <c r="G7" s="54" t="s">
        <v>86</v>
      </c>
      <c r="H7" s="55"/>
      <c r="I7" s="56" t="str">
        <f t="shared" ref="I7:I16" si="0">IF(H7="","Nog in te vullen",IF(OR(H7="Ja",H7="Geregeld"),"Geen",IF(OR(H7="Nee",H7="Open"),IF(G7="M","Hoog",IF(G7="S","Midden","Laag")),IF(G7="M","Midden","Laag"))))</f>
        <v>Nog in te vullen</v>
      </c>
      <c r="J7" s="55"/>
      <c r="K7" s="55"/>
      <c r="L7" s="55"/>
      <c r="M7" s="57"/>
      <c r="N7" s="19"/>
      <c r="P7" t="str">
        <f>IF(I7="Hoog",MAX(P$5:P6)+1,"")</f>
        <v/>
      </c>
      <c r="Q7" t="str">
        <f>IF(I7="Midden",MAX(Q$5:Q6)+1,"")</f>
        <v/>
      </c>
    </row>
    <row r="8" spans="1:17" ht="45" customHeight="1" x14ac:dyDescent="0.25">
      <c r="A8" s="18"/>
      <c r="B8" s="52" t="s">
        <v>87</v>
      </c>
      <c r="C8" s="53" t="s">
        <v>61</v>
      </c>
      <c r="D8" s="53" t="s">
        <v>62</v>
      </c>
      <c r="E8" s="53" t="s">
        <v>88</v>
      </c>
      <c r="F8" s="53" t="s">
        <v>89</v>
      </c>
      <c r="G8" s="54" t="s">
        <v>86</v>
      </c>
      <c r="H8" s="55"/>
      <c r="I8" s="56" t="str">
        <f t="shared" si="0"/>
        <v>Nog in te vullen</v>
      </c>
      <c r="J8" s="55"/>
      <c r="K8" s="55"/>
      <c r="L8" s="55"/>
      <c r="M8" s="57"/>
      <c r="N8" s="19"/>
      <c r="P8" t="str">
        <f>IF(I8="Hoog",MAX(P$5:P7)+1,"")</f>
        <v/>
      </c>
      <c r="Q8" t="str">
        <f>IF(I8="Midden",MAX(Q$5:Q7)+1,"")</f>
        <v/>
      </c>
    </row>
    <row r="9" spans="1:17" ht="45" customHeight="1" x14ac:dyDescent="0.25">
      <c r="A9" s="18"/>
      <c r="B9" s="52" t="s">
        <v>90</v>
      </c>
      <c r="C9" s="53" t="s">
        <v>61</v>
      </c>
      <c r="D9" s="53" t="s">
        <v>62</v>
      </c>
      <c r="E9" s="53" t="s">
        <v>91</v>
      </c>
      <c r="F9" s="53" t="s">
        <v>92</v>
      </c>
      <c r="G9" s="54" t="s">
        <v>86</v>
      </c>
      <c r="H9" s="55"/>
      <c r="I9" s="56" t="str">
        <f t="shared" si="0"/>
        <v>Nog in te vullen</v>
      </c>
      <c r="J9" s="55"/>
      <c r="K9" s="55"/>
      <c r="L9" s="55"/>
      <c r="M9" s="57"/>
      <c r="N9" s="19"/>
      <c r="P9" t="str">
        <f>IF(I9="Hoog",MAX(P$5:P8)+1,"")</f>
        <v/>
      </c>
      <c r="Q9" t="str">
        <f>IF(I9="Midden",MAX(Q$5:Q8)+1,"")</f>
        <v/>
      </c>
    </row>
    <row r="10" spans="1:17" ht="30" customHeight="1" x14ac:dyDescent="0.25">
      <c r="A10" s="18"/>
      <c r="B10" s="52" t="s">
        <v>93</v>
      </c>
      <c r="C10" s="53" t="s">
        <v>61</v>
      </c>
      <c r="D10" s="53" t="s">
        <v>62</v>
      </c>
      <c r="E10" s="53" t="s">
        <v>94</v>
      </c>
      <c r="F10" s="53" t="s">
        <v>95</v>
      </c>
      <c r="G10" s="54" t="s">
        <v>86</v>
      </c>
      <c r="H10" s="55"/>
      <c r="I10" s="56" t="str">
        <f t="shared" si="0"/>
        <v>Nog in te vullen</v>
      </c>
      <c r="J10" s="55"/>
      <c r="K10" s="55"/>
      <c r="L10" s="55"/>
      <c r="M10" s="57"/>
      <c r="N10" s="19"/>
      <c r="P10" t="str">
        <f>IF(I10="Hoog",MAX(P$5:P9)+1,"")</f>
        <v/>
      </c>
      <c r="Q10" t="str">
        <f>IF(I10="Midden",MAX(Q$5:Q9)+1,"")</f>
        <v/>
      </c>
    </row>
    <row r="11" spans="1:17" ht="30" customHeight="1" x14ac:dyDescent="0.25">
      <c r="A11" s="18"/>
      <c r="B11" s="52" t="s">
        <v>96</v>
      </c>
      <c r="C11" s="53" t="s">
        <v>61</v>
      </c>
      <c r="D11" s="53" t="s">
        <v>62</v>
      </c>
      <c r="E11" s="53" t="s">
        <v>97</v>
      </c>
      <c r="F11" s="53" t="s">
        <v>98</v>
      </c>
      <c r="G11" s="54" t="s">
        <v>86</v>
      </c>
      <c r="H11" s="55"/>
      <c r="I11" s="56" t="str">
        <f t="shared" si="0"/>
        <v>Nog in te vullen</v>
      </c>
      <c r="J11" s="55"/>
      <c r="K11" s="55"/>
      <c r="L11" s="55"/>
      <c r="M11" s="57"/>
      <c r="N11" s="19"/>
      <c r="P11" t="str">
        <f>IF(I11="Hoog",MAX(P$5:P10)+1,"")</f>
        <v/>
      </c>
      <c r="Q11" t="str">
        <f>IF(I11="Midden",MAX(Q$5:Q10)+1,"")</f>
        <v/>
      </c>
    </row>
    <row r="12" spans="1:17" ht="30" customHeight="1" x14ac:dyDescent="0.25">
      <c r="A12" s="18"/>
      <c r="B12" s="52" t="s">
        <v>99</v>
      </c>
      <c r="C12" s="53" t="s">
        <v>61</v>
      </c>
      <c r="D12" s="53" t="s">
        <v>62</v>
      </c>
      <c r="E12" s="53" t="s">
        <v>100</v>
      </c>
      <c r="F12" s="53" t="s">
        <v>101</v>
      </c>
      <c r="G12" s="54" t="s">
        <v>102</v>
      </c>
      <c r="H12" s="55"/>
      <c r="I12" s="56" t="str">
        <f t="shared" si="0"/>
        <v>Nog in te vullen</v>
      </c>
      <c r="J12" s="55"/>
      <c r="K12" s="55"/>
      <c r="L12" s="55"/>
      <c r="M12" s="57"/>
      <c r="N12" s="19"/>
      <c r="P12" t="str">
        <f>IF(I12="Hoog",MAX(P$5:P11)+1,"")</f>
        <v/>
      </c>
      <c r="Q12" t="str">
        <f>IF(I12="Midden",MAX(Q$5:Q11)+1,"")</f>
        <v/>
      </c>
    </row>
    <row r="13" spans="1:17" ht="30" customHeight="1" x14ac:dyDescent="0.25">
      <c r="A13" s="18"/>
      <c r="B13" s="52" t="s">
        <v>103</v>
      </c>
      <c r="C13" s="53" t="s">
        <v>61</v>
      </c>
      <c r="D13" s="53" t="s">
        <v>62</v>
      </c>
      <c r="E13" s="53" t="s">
        <v>104</v>
      </c>
      <c r="F13" s="53" t="s">
        <v>105</v>
      </c>
      <c r="G13" s="54" t="s">
        <v>86</v>
      </c>
      <c r="H13" s="55"/>
      <c r="I13" s="56" t="str">
        <f t="shared" si="0"/>
        <v>Nog in te vullen</v>
      </c>
      <c r="J13" s="55"/>
      <c r="K13" s="55"/>
      <c r="L13" s="55"/>
      <c r="M13" s="57"/>
      <c r="N13" s="19"/>
      <c r="P13" t="str">
        <f>IF(I13="Hoog",MAX(P$5:P12)+1,"")</f>
        <v/>
      </c>
      <c r="Q13" t="str">
        <f>IF(I13="Midden",MAX(Q$5:Q12)+1,"")</f>
        <v/>
      </c>
    </row>
    <row r="14" spans="1:17" ht="30" customHeight="1" x14ac:dyDescent="0.25">
      <c r="A14" s="18"/>
      <c r="B14" s="52" t="s">
        <v>106</v>
      </c>
      <c r="C14" s="53" t="s">
        <v>61</v>
      </c>
      <c r="D14" s="53" t="s">
        <v>62</v>
      </c>
      <c r="E14" s="53" t="s">
        <v>107</v>
      </c>
      <c r="F14" s="53" t="s">
        <v>108</v>
      </c>
      <c r="G14" s="54" t="s">
        <v>86</v>
      </c>
      <c r="H14" s="55"/>
      <c r="I14" s="56" t="str">
        <f t="shared" si="0"/>
        <v>Nog in te vullen</v>
      </c>
      <c r="J14" s="55"/>
      <c r="K14" s="55"/>
      <c r="L14" s="55"/>
      <c r="M14" s="57"/>
      <c r="N14" s="19"/>
      <c r="P14" t="str">
        <f>IF(I14="Hoog",MAX(P$5:P13)+1,"")</f>
        <v/>
      </c>
      <c r="Q14" t="str">
        <f>IF(I14="Midden",MAX(Q$5:Q13)+1,"")</f>
        <v/>
      </c>
    </row>
    <row r="15" spans="1:17" ht="30" customHeight="1" x14ac:dyDescent="0.25">
      <c r="A15" s="18"/>
      <c r="B15" s="52" t="s">
        <v>109</v>
      </c>
      <c r="C15" s="53" t="s">
        <v>61</v>
      </c>
      <c r="D15" s="53" t="s">
        <v>62</v>
      </c>
      <c r="E15" s="53" t="s">
        <v>110</v>
      </c>
      <c r="F15" s="53" t="s">
        <v>111</v>
      </c>
      <c r="G15" s="54" t="s">
        <v>86</v>
      </c>
      <c r="H15" s="55"/>
      <c r="I15" s="56" t="str">
        <f t="shared" si="0"/>
        <v>Nog in te vullen</v>
      </c>
      <c r="J15" s="55"/>
      <c r="K15" s="55"/>
      <c r="L15" s="55"/>
      <c r="M15" s="57"/>
      <c r="N15" s="19"/>
      <c r="P15" t="str">
        <f>IF(I15="Hoog",MAX(P$5:P14)+1,"")</f>
        <v/>
      </c>
      <c r="Q15" t="str">
        <f>IF(I15="Midden",MAX(Q$5:Q14)+1,"")</f>
        <v/>
      </c>
    </row>
    <row r="16" spans="1:17" ht="30" customHeight="1" x14ac:dyDescent="0.25">
      <c r="A16" s="18"/>
      <c r="B16" s="52" t="s">
        <v>112</v>
      </c>
      <c r="C16" s="53" t="s">
        <v>61</v>
      </c>
      <c r="D16" s="53" t="s">
        <v>62</v>
      </c>
      <c r="E16" s="53" t="s">
        <v>113</v>
      </c>
      <c r="F16" s="53" t="s">
        <v>114</v>
      </c>
      <c r="G16" s="54" t="s">
        <v>86</v>
      </c>
      <c r="H16" s="55"/>
      <c r="I16" s="56" t="str">
        <f t="shared" si="0"/>
        <v>Nog in te vullen</v>
      </c>
      <c r="J16" s="55"/>
      <c r="K16" s="55"/>
      <c r="L16" s="55"/>
      <c r="M16" s="57"/>
      <c r="N16" s="19"/>
      <c r="P16" t="str">
        <f>IF(I16="Hoog",MAX(P$5:P15)+1,"")</f>
        <v/>
      </c>
      <c r="Q16" t="str">
        <f>IF(I16="Midden",MAX(Q$5:Q15)+1,"")</f>
        <v/>
      </c>
    </row>
    <row r="17" spans="1:17" x14ac:dyDescent="0.25">
      <c r="A17" s="18"/>
      <c r="B17" s="50" t="s">
        <v>115</v>
      </c>
      <c r="C17" s="51"/>
      <c r="D17" s="51"/>
      <c r="E17" s="51"/>
      <c r="F17" s="51"/>
      <c r="G17" s="51"/>
      <c r="H17" s="51"/>
      <c r="I17" s="51"/>
      <c r="J17" s="51"/>
      <c r="K17" s="51"/>
      <c r="L17" s="51"/>
      <c r="M17" s="51"/>
      <c r="N17" s="19"/>
    </row>
    <row r="18" spans="1:17" ht="45" customHeight="1" x14ac:dyDescent="0.25">
      <c r="A18" s="18"/>
      <c r="B18" s="52" t="s">
        <v>116</v>
      </c>
      <c r="C18" s="53" t="s">
        <v>63</v>
      </c>
      <c r="D18" s="53" t="s">
        <v>64</v>
      </c>
      <c r="E18" s="53" t="s">
        <v>117</v>
      </c>
      <c r="F18" s="53" t="s">
        <v>118</v>
      </c>
      <c r="G18" s="54" t="s">
        <v>86</v>
      </c>
      <c r="H18" s="55"/>
      <c r="I18" s="56" t="str">
        <f t="shared" ref="I18:I29" si="1">IF(H18="","Nog in te vullen",IF(OR(H18="Ja",H18="Geregeld"),"Geen",IF(OR(H18="Nee",H18="Open"),IF(G18="M","Hoog",IF(G18="S","Midden","Laag")),IF(G18="M","Midden","Laag"))))</f>
        <v>Nog in te vullen</v>
      </c>
      <c r="J18" s="55"/>
      <c r="K18" s="55"/>
      <c r="L18" s="55"/>
      <c r="M18" s="57"/>
      <c r="N18" s="19"/>
      <c r="P18" t="str">
        <f>IF(I18="Hoog",MAX(P$5:P17)+1,"")</f>
        <v/>
      </c>
      <c r="Q18" t="str">
        <f>IF(I18="Midden",MAX(Q$5:Q17)+1,"")</f>
        <v/>
      </c>
    </row>
    <row r="19" spans="1:17" ht="30" customHeight="1" x14ac:dyDescent="0.25">
      <c r="A19" s="18"/>
      <c r="B19" s="52" t="s">
        <v>119</v>
      </c>
      <c r="C19" s="53" t="s">
        <v>63</v>
      </c>
      <c r="D19" s="53" t="s">
        <v>64</v>
      </c>
      <c r="E19" s="53" t="s">
        <v>120</v>
      </c>
      <c r="F19" s="53" t="s">
        <v>121</v>
      </c>
      <c r="G19" s="54" t="s">
        <v>86</v>
      </c>
      <c r="H19" s="55"/>
      <c r="I19" s="56" t="str">
        <f t="shared" si="1"/>
        <v>Nog in te vullen</v>
      </c>
      <c r="J19" s="55"/>
      <c r="K19" s="55"/>
      <c r="L19" s="55"/>
      <c r="M19" s="57"/>
      <c r="N19" s="19"/>
      <c r="P19" t="str">
        <f>IF(I19="Hoog",MAX(P$5:P18)+1,"")</f>
        <v/>
      </c>
      <c r="Q19" t="str">
        <f>IF(I19="Midden",MAX(Q$5:Q18)+1,"")</f>
        <v/>
      </c>
    </row>
    <row r="20" spans="1:17" ht="30" customHeight="1" x14ac:dyDescent="0.25">
      <c r="A20" s="18"/>
      <c r="B20" s="52" t="s">
        <v>122</v>
      </c>
      <c r="C20" s="53" t="s">
        <v>63</v>
      </c>
      <c r="D20" s="53" t="s">
        <v>64</v>
      </c>
      <c r="E20" s="53" t="s">
        <v>123</v>
      </c>
      <c r="F20" s="53" t="s">
        <v>124</v>
      </c>
      <c r="G20" s="54" t="s">
        <v>86</v>
      </c>
      <c r="H20" s="55"/>
      <c r="I20" s="56" t="str">
        <f t="shared" si="1"/>
        <v>Nog in te vullen</v>
      </c>
      <c r="J20" s="55"/>
      <c r="K20" s="55"/>
      <c r="L20" s="55"/>
      <c r="M20" s="57"/>
      <c r="N20" s="19"/>
      <c r="P20" t="str">
        <f>IF(I20="Hoog",MAX(P$5:P19)+1,"")</f>
        <v/>
      </c>
      <c r="Q20" t="str">
        <f>IF(I20="Midden",MAX(Q$5:Q19)+1,"")</f>
        <v/>
      </c>
    </row>
    <row r="21" spans="1:17" ht="30" customHeight="1" x14ac:dyDescent="0.25">
      <c r="A21" s="18"/>
      <c r="B21" s="52" t="s">
        <v>125</v>
      </c>
      <c r="C21" s="53" t="s">
        <v>63</v>
      </c>
      <c r="D21" s="53" t="s">
        <v>64</v>
      </c>
      <c r="E21" s="53" t="s">
        <v>126</v>
      </c>
      <c r="F21" s="53" t="s">
        <v>127</v>
      </c>
      <c r="G21" s="54" t="s">
        <v>86</v>
      </c>
      <c r="H21" s="55"/>
      <c r="I21" s="56" t="str">
        <f t="shared" si="1"/>
        <v>Nog in te vullen</v>
      </c>
      <c r="J21" s="55"/>
      <c r="K21" s="55"/>
      <c r="L21" s="55"/>
      <c r="M21" s="57"/>
      <c r="N21" s="19"/>
      <c r="P21" t="str">
        <f>IF(I21="Hoog",MAX(P$5:P20)+1,"")</f>
        <v/>
      </c>
      <c r="Q21" t="str">
        <f>IF(I21="Midden",MAX(Q$5:Q20)+1,"")</f>
        <v/>
      </c>
    </row>
    <row r="22" spans="1:17" ht="30" customHeight="1" x14ac:dyDescent="0.25">
      <c r="A22" s="18"/>
      <c r="B22" s="52" t="s">
        <v>128</v>
      </c>
      <c r="C22" s="53" t="s">
        <v>63</v>
      </c>
      <c r="D22" s="53" t="s">
        <v>64</v>
      </c>
      <c r="E22" s="53" t="s">
        <v>129</v>
      </c>
      <c r="F22" s="53" t="s">
        <v>130</v>
      </c>
      <c r="G22" s="54" t="s">
        <v>86</v>
      </c>
      <c r="H22" s="55"/>
      <c r="I22" s="56" t="str">
        <f t="shared" si="1"/>
        <v>Nog in te vullen</v>
      </c>
      <c r="J22" s="55"/>
      <c r="K22" s="55"/>
      <c r="L22" s="55"/>
      <c r="M22" s="57"/>
      <c r="N22" s="19"/>
      <c r="P22" t="str">
        <f>IF(I22="Hoog",MAX(P$5:P21)+1,"")</f>
        <v/>
      </c>
      <c r="Q22" t="str">
        <f>IF(I22="Midden",MAX(Q$5:Q21)+1,"")</f>
        <v/>
      </c>
    </row>
    <row r="23" spans="1:17" ht="45" customHeight="1" x14ac:dyDescent="0.25">
      <c r="A23" s="18"/>
      <c r="B23" s="52" t="s">
        <v>131</v>
      </c>
      <c r="C23" s="53" t="s">
        <v>63</v>
      </c>
      <c r="D23" s="53" t="s">
        <v>64</v>
      </c>
      <c r="E23" s="53" t="s">
        <v>132</v>
      </c>
      <c r="F23" s="53" t="s">
        <v>133</v>
      </c>
      <c r="G23" s="54" t="s">
        <v>86</v>
      </c>
      <c r="H23" s="55"/>
      <c r="I23" s="56" t="str">
        <f t="shared" si="1"/>
        <v>Nog in te vullen</v>
      </c>
      <c r="J23" s="55"/>
      <c r="K23" s="55"/>
      <c r="L23" s="55"/>
      <c r="M23" s="57"/>
      <c r="N23" s="19"/>
      <c r="P23" t="str">
        <f>IF(I23="Hoog",MAX(P$5:P22)+1,"")</f>
        <v/>
      </c>
      <c r="Q23" t="str">
        <f>IF(I23="Midden",MAX(Q$5:Q22)+1,"")</f>
        <v/>
      </c>
    </row>
    <row r="24" spans="1:17" ht="45" customHeight="1" x14ac:dyDescent="0.25">
      <c r="A24" s="18"/>
      <c r="B24" s="52" t="s">
        <v>134</v>
      </c>
      <c r="C24" s="53" t="s">
        <v>63</v>
      </c>
      <c r="D24" s="53" t="s">
        <v>64</v>
      </c>
      <c r="E24" s="53" t="s">
        <v>135</v>
      </c>
      <c r="F24" s="53" t="s">
        <v>136</v>
      </c>
      <c r="G24" s="54" t="s">
        <v>86</v>
      </c>
      <c r="H24" s="55"/>
      <c r="I24" s="56" t="str">
        <f t="shared" si="1"/>
        <v>Nog in te vullen</v>
      </c>
      <c r="J24" s="55"/>
      <c r="K24" s="55"/>
      <c r="L24" s="55"/>
      <c r="M24" s="57"/>
      <c r="N24" s="19"/>
      <c r="P24" t="str">
        <f>IF(I24="Hoog",MAX(P$5:P23)+1,"")</f>
        <v/>
      </c>
      <c r="Q24" t="str">
        <f>IF(I24="Midden",MAX(Q$5:Q23)+1,"")</f>
        <v/>
      </c>
    </row>
    <row r="25" spans="1:17" ht="30" customHeight="1" x14ac:dyDescent="0.25">
      <c r="A25" s="18"/>
      <c r="B25" s="52" t="s">
        <v>137</v>
      </c>
      <c r="C25" s="53" t="s">
        <v>63</v>
      </c>
      <c r="D25" s="53" t="s">
        <v>64</v>
      </c>
      <c r="E25" s="53" t="s">
        <v>138</v>
      </c>
      <c r="F25" s="53" t="s">
        <v>139</v>
      </c>
      <c r="G25" s="54" t="s">
        <v>86</v>
      </c>
      <c r="H25" s="55"/>
      <c r="I25" s="56" t="str">
        <f t="shared" si="1"/>
        <v>Nog in te vullen</v>
      </c>
      <c r="J25" s="55"/>
      <c r="K25" s="55"/>
      <c r="L25" s="55"/>
      <c r="M25" s="57"/>
      <c r="N25" s="19"/>
      <c r="P25" t="str">
        <f>IF(I25="Hoog",MAX(P$5:P24)+1,"")</f>
        <v/>
      </c>
      <c r="Q25" t="str">
        <f>IF(I25="Midden",MAX(Q$5:Q24)+1,"")</f>
        <v/>
      </c>
    </row>
    <row r="26" spans="1:17" ht="30" customHeight="1" x14ac:dyDescent="0.25">
      <c r="A26" s="18"/>
      <c r="B26" s="52" t="s">
        <v>140</v>
      </c>
      <c r="C26" s="53" t="s">
        <v>63</v>
      </c>
      <c r="D26" s="53" t="s">
        <v>64</v>
      </c>
      <c r="E26" s="53" t="s">
        <v>141</v>
      </c>
      <c r="F26" s="53" t="s">
        <v>142</v>
      </c>
      <c r="G26" s="54" t="s">
        <v>102</v>
      </c>
      <c r="H26" s="55"/>
      <c r="I26" s="56" t="str">
        <f t="shared" si="1"/>
        <v>Nog in te vullen</v>
      </c>
      <c r="J26" s="55"/>
      <c r="K26" s="55"/>
      <c r="L26" s="55"/>
      <c r="M26" s="57"/>
      <c r="N26" s="19"/>
      <c r="P26" t="str">
        <f>IF(I26="Hoog",MAX(P$5:P25)+1,"")</f>
        <v/>
      </c>
      <c r="Q26" t="str">
        <f>IF(I26="Midden",MAX(Q$5:Q25)+1,"")</f>
        <v/>
      </c>
    </row>
    <row r="27" spans="1:17" ht="30" customHeight="1" x14ac:dyDescent="0.25">
      <c r="A27" s="18"/>
      <c r="B27" s="52" t="s">
        <v>143</v>
      </c>
      <c r="C27" s="53" t="s">
        <v>63</v>
      </c>
      <c r="D27" s="53" t="s">
        <v>64</v>
      </c>
      <c r="E27" s="53" t="s">
        <v>144</v>
      </c>
      <c r="F27" s="53" t="s">
        <v>145</v>
      </c>
      <c r="G27" s="54" t="s">
        <v>102</v>
      </c>
      <c r="H27" s="55"/>
      <c r="I27" s="56" t="str">
        <f t="shared" si="1"/>
        <v>Nog in te vullen</v>
      </c>
      <c r="J27" s="55"/>
      <c r="K27" s="55"/>
      <c r="L27" s="55"/>
      <c r="M27" s="57"/>
      <c r="N27" s="19"/>
      <c r="P27" t="str">
        <f>IF(I27="Hoog",MAX(P$5:P26)+1,"")</f>
        <v/>
      </c>
      <c r="Q27" t="str">
        <f>IF(I27="Midden",MAX(Q$5:Q26)+1,"")</f>
        <v/>
      </c>
    </row>
    <row r="28" spans="1:17" ht="30" customHeight="1" x14ac:dyDescent="0.25">
      <c r="A28" s="18"/>
      <c r="B28" s="52" t="s">
        <v>146</v>
      </c>
      <c r="C28" s="53" t="s">
        <v>63</v>
      </c>
      <c r="D28" s="53" t="s">
        <v>64</v>
      </c>
      <c r="E28" s="53" t="s">
        <v>147</v>
      </c>
      <c r="F28" s="53" t="s">
        <v>148</v>
      </c>
      <c r="G28" s="54" t="s">
        <v>86</v>
      </c>
      <c r="H28" s="55"/>
      <c r="I28" s="56" t="str">
        <f t="shared" si="1"/>
        <v>Nog in te vullen</v>
      </c>
      <c r="J28" s="55"/>
      <c r="K28" s="55"/>
      <c r="L28" s="55"/>
      <c r="M28" s="57"/>
      <c r="N28" s="19"/>
      <c r="P28" t="str">
        <f>IF(I28="Hoog",MAX(P$5:P27)+1,"")</f>
        <v/>
      </c>
      <c r="Q28" t="str">
        <f>IF(I28="Midden",MAX(Q$5:Q27)+1,"")</f>
        <v/>
      </c>
    </row>
    <row r="29" spans="1:17" ht="30" customHeight="1" x14ac:dyDescent="0.25">
      <c r="A29" s="18"/>
      <c r="B29" s="52" t="s">
        <v>149</v>
      </c>
      <c r="C29" s="53" t="s">
        <v>63</v>
      </c>
      <c r="D29" s="53" t="s">
        <v>64</v>
      </c>
      <c r="E29" s="53" t="s">
        <v>150</v>
      </c>
      <c r="F29" s="53" t="s">
        <v>151</v>
      </c>
      <c r="G29" s="54" t="s">
        <v>86</v>
      </c>
      <c r="H29" s="55"/>
      <c r="I29" s="56" t="str">
        <f t="shared" si="1"/>
        <v>Nog in te vullen</v>
      </c>
      <c r="J29" s="55"/>
      <c r="K29" s="55"/>
      <c r="L29" s="55"/>
      <c r="M29" s="57"/>
      <c r="N29" s="19"/>
      <c r="P29" t="str">
        <f>IF(I29="Hoog",MAX(P$5:P28)+1,"")</f>
        <v/>
      </c>
      <c r="Q29" t="str">
        <f>IF(I29="Midden",MAX(Q$5:Q28)+1,"")</f>
        <v/>
      </c>
    </row>
    <row r="30" spans="1:17" x14ac:dyDescent="0.25">
      <c r="A30" s="18"/>
      <c r="B30" s="50" t="s">
        <v>152</v>
      </c>
      <c r="C30" s="51"/>
      <c r="D30" s="51"/>
      <c r="E30" s="51"/>
      <c r="F30" s="51"/>
      <c r="G30" s="51"/>
      <c r="H30" s="51"/>
      <c r="I30" s="51"/>
      <c r="J30" s="51"/>
      <c r="K30" s="51"/>
      <c r="L30" s="51"/>
      <c r="M30" s="51"/>
      <c r="N30" s="19"/>
    </row>
    <row r="31" spans="1:17" ht="45" customHeight="1" x14ac:dyDescent="0.25">
      <c r="A31" s="18"/>
      <c r="B31" s="52" t="s">
        <v>153</v>
      </c>
      <c r="C31" s="53" t="s">
        <v>63</v>
      </c>
      <c r="D31" s="53" t="s">
        <v>65</v>
      </c>
      <c r="E31" s="53" t="s">
        <v>154</v>
      </c>
      <c r="F31" s="53" t="s">
        <v>155</v>
      </c>
      <c r="G31" s="54" t="s">
        <v>86</v>
      </c>
      <c r="H31" s="55"/>
      <c r="I31" s="56" t="str">
        <f t="shared" ref="I31:I40" si="2">IF(H31="","Nog in te vullen",IF(OR(H31="Ja",H31="Geregeld"),"Geen",IF(OR(H31="Nee",H31="Open"),IF(G31="M","Hoog",IF(G31="S","Midden","Laag")),IF(G31="M","Midden","Laag"))))</f>
        <v>Nog in te vullen</v>
      </c>
      <c r="J31" s="55"/>
      <c r="K31" s="55"/>
      <c r="L31" s="55"/>
      <c r="M31" s="57"/>
      <c r="N31" s="19"/>
      <c r="P31" t="str">
        <f>IF(I31="Hoog",MAX(P$5:P30)+1,"")</f>
        <v/>
      </c>
      <c r="Q31" t="str">
        <f>IF(I31="Midden",MAX(Q$5:Q30)+1,"")</f>
        <v/>
      </c>
    </row>
    <row r="32" spans="1:17" ht="30" customHeight="1" x14ac:dyDescent="0.25">
      <c r="A32" s="18"/>
      <c r="B32" s="52" t="s">
        <v>156</v>
      </c>
      <c r="C32" s="53" t="s">
        <v>63</v>
      </c>
      <c r="D32" s="53" t="s">
        <v>65</v>
      </c>
      <c r="E32" s="53" t="s">
        <v>157</v>
      </c>
      <c r="F32" s="53" t="s">
        <v>158</v>
      </c>
      <c r="G32" s="54" t="s">
        <v>86</v>
      </c>
      <c r="H32" s="55"/>
      <c r="I32" s="56" t="str">
        <f t="shared" si="2"/>
        <v>Nog in te vullen</v>
      </c>
      <c r="J32" s="55"/>
      <c r="K32" s="55"/>
      <c r="L32" s="55"/>
      <c r="M32" s="57"/>
      <c r="N32" s="19"/>
      <c r="P32" t="str">
        <f>IF(I32="Hoog",MAX(P$5:P31)+1,"")</f>
        <v/>
      </c>
      <c r="Q32" t="str">
        <f>IF(I32="Midden",MAX(Q$5:Q31)+1,"")</f>
        <v/>
      </c>
    </row>
    <row r="33" spans="1:17" ht="30" customHeight="1" x14ac:dyDescent="0.25">
      <c r="A33" s="18"/>
      <c r="B33" s="52" t="s">
        <v>159</v>
      </c>
      <c r="C33" s="53" t="s">
        <v>63</v>
      </c>
      <c r="D33" s="53" t="s">
        <v>65</v>
      </c>
      <c r="E33" s="53" t="s">
        <v>160</v>
      </c>
      <c r="F33" s="53" t="s">
        <v>133</v>
      </c>
      <c r="G33" s="54" t="s">
        <v>86</v>
      </c>
      <c r="H33" s="55"/>
      <c r="I33" s="56" t="str">
        <f t="shared" si="2"/>
        <v>Nog in te vullen</v>
      </c>
      <c r="J33" s="55"/>
      <c r="K33" s="55"/>
      <c r="L33" s="55"/>
      <c r="M33" s="57"/>
      <c r="N33" s="19"/>
      <c r="P33" t="str">
        <f>IF(I33="Hoog",MAX(P$5:P32)+1,"")</f>
        <v/>
      </c>
      <c r="Q33" t="str">
        <f>IF(I33="Midden",MAX(Q$5:Q32)+1,"")</f>
        <v/>
      </c>
    </row>
    <row r="34" spans="1:17" ht="30" customHeight="1" x14ac:dyDescent="0.25">
      <c r="A34" s="18"/>
      <c r="B34" s="52" t="s">
        <v>161</v>
      </c>
      <c r="C34" s="53" t="s">
        <v>63</v>
      </c>
      <c r="D34" s="53" t="s">
        <v>65</v>
      </c>
      <c r="E34" s="53" t="s">
        <v>162</v>
      </c>
      <c r="F34" s="53" t="s">
        <v>163</v>
      </c>
      <c r="G34" s="54" t="s">
        <v>86</v>
      </c>
      <c r="H34" s="55"/>
      <c r="I34" s="56" t="str">
        <f t="shared" si="2"/>
        <v>Nog in te vullen</v>
      </c>
      <c r="J34" s="55"/>
      <c r="K34" s="55"/>
      <c r="L34" s="55"/>
      <c r="M34" s="57"/>
      <c r="N34" s="19"/>
      <c r="P34" t="str">
        <f>IF(I34="Hoog",MAX(P$5:P33)+1,"")</f>
        <v/>
      </c>
      <c r="Q34" t="str">
        <f>IF(I34="Midden",MAX(Q$5:Q33)+1,"")</f>
        <v/>
      </c>
    </row>
    <row r="35" spans="1:17" ht="30" customHeight="1" x14ac:dyDescent="0.25">
      <c r="A35" s="18"/>
      <c r="B35" s="52" t="s">
        <v>164</v>
      </c>
      <c r="C35" s="53" t="s">
        <v>63</v>
      </c>
      <c r="D35" s="53" t="s">
        <v>65</v>
      </c>
      <c r="E35" s="53" t="s">
        <v>165</v>
      </c>
      <c r="F35" s="53" t="s">
        <v>166</v>
      </c>
      <c r="G35" s="54" t="s">
        <v>86</v>
      </c>
      <c r="H35" s="55"/>
      <c r="I35" s="56" t="str">
        <f t="shared" si="2"/>
        <v>Nog in te vullen</v>
      </c>
      <c r="J35" s="55"/>
      <c r="K35" s="55"/>
      <c r="L35" s="55"/>
      <c r="M35" s="57"/>
      <c r="N35" s="19"/>
      <c r="P35" t="str">
        <f>IF(I35="Hoog",MAX(P$5:P34)+1,"")</f>
        <v/>
      </c>
      <c r="Q35" t="str">
        <f>IF(I35="Midden",MAX(Q$5:Q34)+1,"")</f>
        <v/>
      </c>
    </row>
    <row r="36" spans="1:17" ht="45" customHeight="1" x14ac:dyDescent="0.25">
      <c r="A36" s="18"/>
      <c r="B36" s="52" t="s">
        <v>167</v>
      </c>
      <c r="C36" s="53" t="s">
        <v>63</v>
      </c>
      <c r="D36" s="53" t="s">
        <v>65</v>
      </c>
      <c r="E36" s="53" t="s">
        <v>168</v>
      </c>
      <c r="F36" s="53" t="s">
        <v>169</v>
      </c>
      <c r="G36" s="54" t="s">
        <v>86</v>
      </c>
      <c r="H36" s="55"/>
      <c r="I36" s="56" t="str">
        <f t="shared" si="2"/>
        <v>Nog in te vullen</v>
      </c>
      <c r="J36" s="55"/>
      <c r="K36" s="55"/>
      <c r="L36" s="55"/>
      <c r="M36" s="57"/>
      <c r="N36" s="19"/>
      <c r="P36" t="str">
        <f>IF(I36="Hoog",MAX(P$5:P35)+1,"")</f>
        <v/>
      </c>
      <c r="Q36" t="str">
        <f>IF(I36="Midden",MAX(Q$5:Q35)+1,"")</f>
        <v/>
      </c>
    </row>
    <row r="37" spans="1:17" ht="30" customHeight="1" x14ac:dyDescent="0.25">
      <c r="A37" s="18"/>
      <c r="B37" s="52" t="s">
        <v>170</v>
      </c>
      <c r="C37" s="53" t="s">
        <v>63</v>
      </c>
      <c r="D37" s="53" t="s">
        <v>65</v>
      </c>
      <c r="E37" s="53" t="s">
        <v>171</v>
      </c>
      <c r="F37" s="53" t="s">
        <v>172</v>
      </c>
      <c r="G37" s="54" t="s">
        <v>86</v>
      </c>
      <c r="H37" s="55"/>
      <c r="I37" s="56" t="str">
        <f t="shared" si="2"/>
        <v>Nog in te vullen</v>
      </c>
      <c r="J37" s="55"/>
      <c r="K37" s="55"/>
      <c r="L37" s="55"/>
      <c r="M37" s="57"/>
      <c r="N37" s="19"/>
      <c r="P37" t="str">
        <f>IF(I37="Hoog",MAX(P$5:P36)+1,"")</f>
        <v/>
      </c>
      <c r="Q37" t="str">
        <f>IF(I37="Midden",MAX(Q$5:Q36)+1,"")</f>
        <v/>
      </c>
    </row>
    <row r="38" spans="1:17" ht="30" customHeight="1" x14ac:dyDescent="0.25">
      <c r="A38" s="18"/>
      <c r="B38" s="52" t="s">
        <v>173</v>
      </c>
      <c r="C38" s="53" t="s">
        <v>63</v>
      </c>
      <c r="D38" s="53" t="s">
        <v>65</v>
      </c>
      <c r="E38" s="53" t="s">
        <v>174</v>
      </c>
      <c r="F38" s="53" t="s">
        <v>175</v>
      </c>
      <c r="G38" s="54" t="s">
        <v>86</v>
      </c>
      <c r="H38" s="55"/>
      <c r="I38" s="56" t="str">
        <f t="shared" si="2"/>
        <v>Nog in te vullen</v>
      </c>
      <c r="J38" s="55"/>
      <c r="K38" s="55"/>
      <c r="L38" s="55"/>
      <c r="M38" s="57"/>
      <c r="N38" s="19"/>
      <c r="P38" t="str">
        <f>IF(I38="Hoog",MAX(P$5:P37)+1,"")</f>
        <v/>
      </c>
      <c r="Q38" t="str">
        <f>IF(I38="Midden",MAX(Q$5:Q37)+1,"")</f>
        <v/>
      </c>
    </row>
    <row r="39" spans="1:17" ht="30" customHeight="1" x14ac:dyDescent="0.25">
      <c r="A39" s="18"/>
      <c r="B39" s="52" t="s">
        <v>176</v>
      </c>
      <c r="C39" s="53" t="s">
        <v>63</v>
      </c>
      <c r="D39" s="53" t="s">
        <v>65</v>
      </c>
      <c r="E39" s="53" t="s">
        <v>177</v>
      </c>
      <c r="F39" s="53" t="s">
        <v>178</v>
      </c>
      <c r="G39" s="54" t="s">
        <v>86</v>
      </c>
      <c r="H39" s="55"/>
      <c r="I39" s="56" t="str">
        <f t="shared" si="2"/>
        <v>Nog in te vullen</v>
      </c>
      <c r="J39" s="55"/>
      <c r="K39" s="55"/>
      <c r="L39" s="55"/>
      <c r="M39" s="57"/>
      <c r="N39" s="19"/>
      <c r="P39" t="str">
        <f>IF(I39="Hoog",MAX(P$5:P38)+1,"")</f>
        <v/>
      </c>
      <c r="Q39" t="str">
        <f>IF(I39="Midden",MAX(Q$5:Q38)+1,"")</f>
        <v/>
      </c>
    </row>
    <row r="40" spans="1:17" ht="30" customHeight="1" x14ac:dyDescent="0.25">
      <c r="A40" s="18"/>
      <c r="B40" s="52" t="s">
        <v>179</v>
      </c>
      <c r="C40" s="53" t="s">
        <v>63</v>
      </c>
      <c r="D40" s="53" t="s">
        <v>65</v>
      </c>
      <c r="E40" s="53" t="s">
        <v>180</v>
      </c>
      <c r="F40" s="53" t="s">
        <v>181</v>
      </c>
      <c r="G40" s="54" t="s">
        <v>102</v>
      </c>
      <c r="H40" s="55"/>
      <c r="I40" s="56" t="str">
        <f t="shared" si="2"/>
        <v>Nog in te vullen</v>
      </c>
      <c r="J40" s="55"/>
      <c r="K40" s="55"/>
      <c r="L40" s="55"/>
      <c r="M40" s="57"/>
      <c r="N40" s="19"/>
      <c r="P40" t="str">
        <f>IF(I40="Hoog",MAX(P$5:P39)+1,"")</f>
        <v/>
      </c>
      <c r="Q40" t="str">
        <f>IF(I40="Midden",MAX(Q$5:Q39)+1,"")</f>
        <v/>
      </c>
    </row>
    <row r="41" spans="1:17" x14ac:dyDescent="0.25">
      <c r="A41" s="18"/>
      <c r="B41" s="50" t="s">
        <v>182</v>
      </c>
      <c r="C41" s="51"/>
      <c r="D41" s="51"/>
      <c r="E41" s="51"/>
      <c r="F41" s="51"/>
      <c r="G41" s="51"/>
      <c r="H41" s="51"/>
      <c r="I41" s="51"/>
      <c r="J41" s="51"/>
      <c r="K41" s="51"/>
      <c r="L41" s="51"/>
      <c r="M41" s="51"/>
      <c r="N41" s="19"/>
    </row>
    <row r="42" spans="1:17" ht="30" customHeight="1" x14ac:dyDescent="0.25">
      <c r="A42" s="18"/>
      <c r="B42" s="52" t="s">
        <v>183</v>
      </c>
      <c r="C42" s="53" t="s">
        <v>63</v>
      </c>
      <c r="D42" s="53" t="s">
        <v>66</v>
      </c>
      <c r="E42" s="53" t="s">
        <v>184</v>
      </c>
      <c r="F42" s="53" t="s">
        <v>185</v>
      </c>
      <c r="G42" s="54" t="s">
        <v>86</v>
      </c>
      <c r="H42" s="55"/>
      <c r="I42" s="56" t="str">
        <f>IF(H42="","Nog in te vullen",IF(OR(H42="Ja",H42="Geregeld"),"Geen",IF(OR(H42="Nee",H42="Open"),IF(G42="M","Hoog",IF(G42="S","Midden","Laag")),IF(G42="M","Midden","Laag"))))</f>
        <v>Nog in te vullen</v>
      </c>
      <c r="J42" s="55"/>
      <c r="K42" s="55"/>
      <c r="L42" s="55"/>
      <c r="M42" s="57"/>
      <c r="N42" s="19"/>
      <c r="P42" t="str">
        <f>IF(I42="Hoog",MAX(P$5:P41)+1,"")</f>
        <v/>
      </c>
      <c r="Q42" t="str">
        <f>IF(I42="Midden",MAX(Q$5:Q41)+1,"")</f>
        <v/>
      </c>
    </row>
    <row r="43" spans="1:17" ht="45" customHeight="1" x14ac:dyDescent="0.25">
      <c r="A43" s="18"/>
      <c r="B43" s="52" t="s">
        <v>186</v>
      </c>
      <c r="C43" s="53" t="s">
        <v>63</v>
      </c>
      <c r="D43" s="53" t="s">
        <v>66</v>
      </c>
      <c r="E43" s="53" t="s">
        <v>187</v>
      </c>
      <c r="F43" s="53" t="s">
        <v>188</v>
      </c>
      <c r="G43" s="54" t="s">
        <v>102</v>
      </c>
      <c r="H43" s="55"/>
      <c r="I43" s="56" t="str">
        <f>IF(H43="","Nog in te vullen",IF(OR(H43="Ja",H43="Geregeld"),"Geen",IF(OR(H43="Nee",H43="Open"),IF(G43="M","Hoog",IF(G43="S","Midden","Laag")),IF(G43="M","Midden","Laag"))))</f>
        <v>Nog in te vullen</v>
      </c>
      <c r="J43" s="55"/>
      <c r="K43" s="55"/>
      <c r="L43" s="55"/>
      <c r="M43" s="57"/>
      <c r="N43" s="19"/>
      <c r="P43" t="str">
        <f>IF(I43="Hoog",MAX(P$5:P42)+1,"")</f>
        <v/>
      </c>
      <c r="Q43" t="str">
        <f>IF(I43="Midden",MAX(Q$5:Q42)+1,"")</f>
        <v/>
      </c>
    </row>
    <row r="44" spans="1:17" ht="30" customHeight="1" x14ac:dyDescent="0.25">
      <c r="A44" s="18"/>
      <c r="B44" s="52" t="s">
        <v>189</v>
      </c>
      <c r="C44" s="53" t="s">
        <v>63</v>
      </c>
      <c r="D44" s="53" t="s">
        <v>66</v>
      </c>
      <c r="E44" s="53" t="s">
        <v>190</v>
      </c>
      <c r="F44" s="53" t="s">
        <v>145</v>
      </c>
      <c r="G44" s="54" t="s">
        <v>102</v>
      </c>
      <c r="H44" s="55"/>
      <c r="I44" s="56" t="str">
        <f>IF(H44="","Nog in te vullen",IF(OR(H44="Ja",H44="Geregeld"),"Geen",IF(OR(H44="Nee",H44="Open"),IF(G44="M","Hoog",IF(G44="S","Midden","Laag")),IF(G44="M","Midden","Laag"))))</f>
        <v>Nog in te vullen</v>
      </c>
      <c r="J44" s="55"/>
      <c r="K44" s="55"/>
      <c r="L44" s="55"/>
      <c r="M44" s="57"/>
      <c r="N44" s="19"/>
      <c r="P44" t="str">
        <f>IF(I44="Hoog",MAX(P$5:P43)+1,"")</f>
        <v/>
      </c>
      <c r="Q44" t="str">
        <f>IF(I44="Midden",MAX(Q$5:Q43)+1,"")</f>
        <v/>
      </c>
    </row>
    <row r="45" spans="1:17" ht="30" customHeight="1" x14ac:dyDescent="0.25">
      <c r="A45" s="18"/>
      <c r="B45" s="52" t="s">
        <v>191</v>
      </c>
      <c r="C45" s="53" t="s">
        <v>63</v>
      </c>
      <c r="D45" s="53" t="s">
        <v>66</v>
      </c>
      <c r="E45" s="53" t="s">
        <v>192</v>
      </c>
      <c r="F45" s="53" t="s">
        <v>101</v>
      </c>
      <c r="G45" s="54" t="s">
        <v>102</v>
      </c>
      <c r="H45" s="55"/>
      <c r="I45" s="56" t="str">
        <f>IF(H45="","Nog in te vullen",IF(OR(H45="Ja",H45="Geregeld"),"Geen",IF(OR(H45="Nee",H45="Open"),IF(G45="M","Hoog",IF(G45="S","Midden","Laag")),IF(G45="M","Midden","Laag"))))</f>
        <v>Nog in te vullen</v>
      </c>
      <c r="J45" s="55"/>
      <c r="K45" s="55"/>
      <c r="L45" s="55"/>
      <c r="M45" s="57"/>
      <c r="N45" s="19"/>
      <c r="P45" t="str">
        <f>IF(I45="Hoog",MAX(P$5:P44)+1,"")</f>
        <v/>
      </c>
      <c r="Q45" t="str">
        <f>IF(I45="Midden",MAX(Q$5:Q44)+1,"")</f>
        <v/>
      </c>
    </row>
    <row r="46" spans="1:17" ht="30" customHeight="1" x14ac:dyDescent="0.25">
      <c r="A46" s="18"/>
      <c r="B46" s="52" t="s">
        <v>193</v>
      </c>
      <c r="C46" s="53" t="s">
        <v>63</v>
      </c>
      <c r="D46" s="53" t="s">
        <v>66</v>
      </c>
      <c r="E46" s="53" t="s">
        <v>194</v>
      </c>
      <c r="F46" s="53" t="s">
        <v>195</v>
      </c>
      <c r="G46" s="54" t="s">
        <v>86</v>
      </c>
      <c r="H46" s="55"/>
      <c r="I46" s="56" t="str">
        <f>IF(H46="","Nog in te vullen",IF(OR(H46="Ja",H46="Geregeld"),"Geen",IF(OR(H46="Nee",H46="Open"),IF(G46="M","Hoog",IF(G46="S","Midden","Laag")),IF(G46="M","Midden","Laag"))))</f>
        <v>Nog in te vullen</v>
      </c>
      <c r="J46" s="55"/>
      <c r="K46" s="55"/>
      <c r="L46" s="55"/>
      <c r="M46" s="57"/>
      <c r="N46" s="19"/>
      <c r="P46" t="str">
        <f>IF(I46="Hoog",MAX(P$5:P45)+1,"")</f>
        <v/>
      </c>
      <c r="Q46" t="str">
        <f>IF(I46="Midden",MAX(Q$5:Q45)+1,"")</f>
        <v/>
      </c>
    </row>
    <row r="47" spans="1:17" x14ac:dyDescent="0.25">
      <c r="A47" s="18"/>
      <c r="B47" s="50" t="s">
        <v>196</v>
      </c>
      <c r="C47" s="51"/>
      <c r="D47" s="51"/>
      <c r="E47" s="51"/>
      <c r="F47" s="51"/>
      <c r="G47" s="51"/>
      <c r="H47" s="51"/>
      <c r="I47" s="51"/>
      <c r="J47" s="51"/>
      <c r="K47" s="51"/>
      <c r="L47" s="51"/>
      <c r="M47" s="51"/>
      <c r="N47" s="19"/>
    </row>
    <row r="48" spans="1:17" ht="45" customHeight="1" x14ac:dyDescent="0.25">
      <c r="A48" s="18"/>
      <c r="B48" s="52" t="s">
        <v>197</v>
      </c>
      <c r="C48" s="53" t="s">
        <v>63</v>
      </c>
      <c r="D48" s="53" t="s">
        <v>67</v>
      </c>
      <c r="E48" s="53" t="s">
        <v>198</v>
      </c>
      <c r="F48" s="53" t="s">
        <v>133</v>
      </c>
      <c r="G48" s="54" t="s">
        <v>86</v>
      </c>
      <c r="H48" s="55"/>
      <c r="I48" s="56" t="str">
        <f t="shared" ref="I48:I56" si="3">IF(H48="","Nog in te vullen",IF(OR(H48="Ja",H48="Geregeld"),"Geen",IF(OR(H48="Nee",H48="Open"),IF(G48="M","Hoog",IF(G48="S","Midden","Laag")),IF(G48="M","Midden","Laag"))))</f>
        <v>Nog in te vullen</v>
      </c>
      <c r="J48" s="55"/>
      <c r="K48" s="55"/>
      <c r="L48" s="55"/>
      <c r="M48" s="57"/>
      <c r="N48" s="19"/>
      <c r="P48" t="str">
        <f>IF(I48="Hoog",MAX(P$5:P47)+1,"")</f>
        <v/>
      </c>
      <c r="Q48" t="str">
        <f>IF(I48="Midden",MAX(Q$5:Q47)+1,"")</f>
        <v/>
      </c>
    </row>
    <row r="49" spans="1:17" ht="30" customHeight="1" x14ac:dyDescent="0.25">
      <c r="A49" s="18"/>
      <c r="B49" s="52" t="s">
        <v>199</v>
      </c>
      <c r="C49" s="53" t="s">
        <v>63</v>
      </c>
      <c r="D49" s="53" t="s">
        <v>67</v>
      </c>
      <c r="E49" s="53" t="s">
        <v>200</v>
      </c>
      <c r="F49" s="53" t="s">
        <v>133</v>
      </c>
      <c r="G49" s="54" t="s">
        <v>86</v>
      </c>
      <c r="H49" s="55"/>
      <c r="I49" s="56" t="str">
        <f t="shared" si="3"/>
        <v>Nog in te vullen</v>
      </c>
      <c r="J49" s="55"/>
      <c r="K49" s="55"/>
      <c r="L49" s="55"/>
      <c r="M49" s="57"/>
      <c r="N49" s="19"/>
      <c r="P49" t="str">
        <f>IF(I49="Hoog",MAX(P$5:P48)+1,"")</f>
        <v/>
      </c>
      <c r="Q49" t="str">
        <f>IF(I49="Midden",MAX(Q$5:Q48)+1,"")</f>
        <v/>
      </c>
    </row>
    <row r="50" spans="1:17" ht="30" customHeight="1" x14ac:dyDescent="0.25">
      <c r="A50" s="18"/>
      <c r="B50" s="52" t="s">
        <v>201</v>
      </c>
      <c r="C50" s="53" t="s">
        <v>63</v>
      </c>
      <c r="D50" s="53" t="s">
        <v>67</v>
      </c>
      <c r="E50" s="53" t="s">
        <v>202</v>
      </c>
      <c r="F50" s="53" t="s">
        <v>203</v>
      </c>
      <c r="G50" s="54" t="s">
        <v>86</v>
      </c>
      <c r="H50" s="55"/>
      <c r="I50" s="56" t="str">
        <f t="shared" si="3"/>
        <v>Nog in te vullen</v>
      </c>
      <c r="J50" s="55"/>
      <c r="K50" s="55"/>
      <c r="L50" s="55"/>
      <c r="M50" s="57"/>
      <c r="N50" s="19"/>
      <c r="P50" t="str">
        <f>IF(I50="Hoog",MAX(P$5:P49)+1,"")</f>
        <v/>
      </c>
      <c r="Q50" t="str">
        <f>IF(I50="Midden",MAX(Q$5:Q49)+1,"")</f>
        <v/>
      </c>
    </row>
    <row r="51" spans="1:17" ht="30" customHeight="1" x14ac:dyDescent="0.25">
      <c r="A51" s="18"/>
      <c r="B51" s="52" t="s">
        <v>204</v>
      </c>
      <c r="C51" s="53" t="s">
        <v>63</v>
      </c>
      <c r="D51" s="53" t="s">
        <v>67</v>
      </c>
      <c r="E51" s="53" t="s">
        <v>205</v>
      </c>
      <c r="F51" s="53" t="s">
        <v>206</v>
      </c>
      <c r="G51" s="54" t="s">
        <v>86</v>
      </c>
      <c r="H51" s="55"/>
      <c r="I51" s="56" t="str">
        <f t="shared" si="3"/>
        <v>Nog in te vullen</v>
      </c>
      <c r="J51" s="55"/>
      <c r="K51" s="55"/>
      <c r="L51" s="55"/>
      <c r="M51" s="57"/>
      <c r="N51" s="19"/>
      <c r="P51" t="str">
        <f>IF(I51="Hoog",MAX(P$5:P50)+1,"")</f>
        <v/>
      </c>
      <c r="Q51" t="str">
        <f>IF(I51="Midden",MAX(Q$5:Q50)+1,"")</f>
        <v/>
      </c>
    </row>
    <row r="52" spans="1:17" ht="30" customHeight="1" x14ac:dyDescent="0.25">
      <c r="A52" s="18"/>
      <c r="B52" s="52" t="s">
        <v>207</v>
      </c>
      <c r="C52" s="53" t="s">
        <v>63</v>
      </c>
      <c r="D52" s="53" t="s">
        <v>67</v>
      </c>
      <c r="E52" s="53" t="s">
        <v>208</v>
      </c>
      <c r="F52" s="53" t="s">
        <v>209</v>
      </c>
      <c r="G52" s="54" t="s">
        <v>86</v>
      </c>
      <c r="H52" s="55"/>
      <c r="I52" s="56" t="str">
        <f t="shared" si="3"/>
        <v>Nog in te vullen</v>
      </c>
      <c r="J52" s="55"/>
      <c r="K52" s="55"/>
      <c r="L52" s="55"/>
      <c r="M52" s="57"/>
      <c r="N52" s="19"/>
      <c r="P52" t="str">
        <f>IF(I52="Hoog",MAX(P$5:P51)+1,"")</f>
        <v/>
      </c>
      <c r="Q52" t="str">
        <f>IF(I52="Midden",MAX(Q$5:Q51)+1,"")</f>
        <v/>
      </c>
    </row>
    <row r="53" spans="1:17" ht="30" customHeight="1" x14ac:dyDescent="0.25">
      <c r="A53" s="18"/>
      <c r="B53" s="52" t="s">
        <v>210</v>
      </c>
      <c r="C53" s="53" t="s">
        <v>63</v>
      </c>
      <c r="D53" s="53" t="s">
        <v>67</v>
      </c>
      <c r="E53" s="53" t="s">
        <v>211</v>
      </c>
      <c r="F53" s="53" t="s">
        <v>212</v>
      </c>
      <c r="G53" s="54" t="s">
        <v>86</v>
      </c>
      <c r="H53" s="55"/>
      <c r="I53" s="56" t="str">
        <f t="shared" si="3"/>
        <v>Nog in te vullen</v>
      </c>
      <c r="J53" s="55"/>
      <c r="K53" s="55"/>
      <c r="L53" s="55"/>
      <c r="M53" s="57"/>
      <c r="N53" s="19"/>
      <c r="P53" t="str">
        <f>IF(I53="Hoog",MAX(P$5:P52)+1,"")</f>
        <v/>
      </c>
      <c r="Q53" t="str">
        <f>IF(I53="Midden",MAX(Q$5:Q52)+1,"")</f>
        <v/>
      </c>
    </row>
    <row r="54" spans="1:17" ht="30" customHeight="1" x14ac:dyDescent="0.25">
      <c r="A54" s="18"/>
      <c r="B54" s="52" t="s">
        <v>213</v>
      </c>
      <c r="C54" s="53" t="s">
        <v>63</v>
      </c>
      <c r="D54" s="53" t="s">
        <v>67</v>
      </c>
      <c r="E54" s="53" t="s">
        <v>214</v>
      </c>
      <c r="F54" s="53" t="s">
        <v>215</v>
      </c>
      <c r="G54" s="54" t="s">
        <v>86</v>
      </c>
      <c r="H54" s="55"/>
      <c r="I54" s="56" t="str">
        <f t="shared" si="3"/>
        <v>Nog in te vullen</v>
      </c>
      <c r="J54" s="55"/>
      <c r="K54" s="55"/>
      <c r="L54" s="55"/>
      <c r="M54" s="57"/>
      <c r="N54" s="19"/>
      <c r="P54" t="str">
        <f>IF(I54="Hoog",MAX(P$5:P53)+1,"")</f>
        <v/>
      </c>
      <c r="Q54" t="str">
        <f>IF(I54="Midden",MAX(Q$5:Q53)+1,"")</f>
        <v/>
      </c>
    </row>
    <row r="55" spans="1:17" ht="30" customHeight="1" x14ac:dyDescent="0.25">
      <c r="A55" s="18"/>
      <c r="B55" s="52" t="s">
        <v>216</v>
      </c>
      <c r="C55" s="53" t="s">
        <v>63</v>
      </c>
      <c r="D55" s="53" t="s">
        <v>67</v>
      </c>
      <c r="E55" s="53" t="s">
        <v>217</v>
      </c>
      <c r="F55" s="53" t="s">
        <v>218</v>
      </c>
      <c r="G55" s="54" t="s">
        <v>86</v>
      </c>
      <c r="H55" s="55"/>
      <c r="I55" s="56" t="str">
        <f t="shared" si="3"/>
        <v>Nog in te vullen</v>
      </c>
      <c r="J55" s="55"/>
      <c r="K55" s="55"/>
      <c r="L55" s="55"/>
      <c r="M55" s="57"/>
      <c r="N55" s="19"/>
      <c r="P55" t="str">
        <f>IF(I55="Hoog",MAX(P$5:P54)+1,"")</f>
        <v/>
      </c>
      <c r="Q55" t="str">
        <f>IF(I55="Midden",MAX(Q$5:Q54)+1,"")</f>
        <v/>
      </c>
    </row>
    <row r="56" spans="1:17" ht="45" customHeight="1" x14ac:dyDescent="0.25">
      <c r="A56" s="18"/>
      <c r="B56" s="52" t="s">
        <v>219</v>
      </c>
      <c r="C56" s="53" t="s">
        <v>63</v>
      </c>
      <c r="D56" s="53" t="s">
        <v>67</v>
      </c>
      <c r="E56" s="53" t="s">
        <v>220</v>
      </c>
      <c r="F56" s="53" t="s">
        <v>221</v>
      </c>
      <c r="G56" s="54" t="s">
        <v>86</v>
      </c>
      <c r="H56" s="55"/>
      <c r="I56" s="56" t="str">
        <f t="shared" si="3"/>
        <v>Nog in te vullen</v>
      </c>
      <c r="J56" s="55"/>
      <c r="K56" s="55"/>
      <c r="L56" s="55"/>
      <c r="M56" s="57"/>
      <c r="N56" s="19"/>
      <c r="P56" t="str">
        <f>IF(I56="Hoog",MAX(P$5:P55)+1,"")</f>
        <v/>
      </c>
      <c r="Q56" t="str">
        <f>IF(I56="Midden",MAX(Q$5:Q55)+1,"")</f>
        <v/>
      </c>
    </row>
    <row r="57" spans="1:17" x14ac:dyDescent="0.25">
      <c r="A57" s="18"/>
      <c r="B57" s="50" t="s">
        <v>222</v>
      </c>
      <c r="C57" s="51"/>
      <c r="D57" s="51"/>
      <c r="E57" s="51"/>
      <c r="F57" s="51"/>
      <c r="G57" s="51"/>
      <c r="H57" s="51"/>
      <c r="I57" s="51"/>
      <c r="J57" s="51"/>
      <c r="K57" s="51"/>
      <c r="L57" s="51"/>
      <c r="M57" s="51"/>
      <c r="N57" s="19"/>
    </row>
    <row r="58" spans="1:17" ht="30" customHeight="1" x14ac:dyDescent="0.25">
      <c r="A58" s="18"/>
      <c r="B58" s="52" t="s">
        <v>223</v>
      </c>
      <c r="C58" s="53" t="s">
        <v>63</v>
      </c>
      <c r="D58" s="53" t="s">
        <v>68</v>
      </c>
      <c r="E58" s="53" t="s">
        <v>224</v>
      </c>
      <c r="F58" s="53" t="s">
        <v>225</v>
      </c>
      <c r="G58" s="54" t="s">
        <v>86</v>
      </c>
      <c r="H58" s="55"/>
      <c r="I58" s="56" t="str">
        <f>IF(H58="","Nog in te vullen",IF(OR(H58="Ja",H58="Geregeld"),"Geen",IF(OR(H58="Nee",H58="Open"),IF(G58="M","Hoog",IF(G58="S","Midden","Laag")),IF(G58="M","Midden","Laag"))))</f>
        <v>Nog in te vullen</v>
      </c>
      <c r="J58" s="55"/>
      <c r="K58" s="55"/>
      <c r="L58" s="55"/>
      <c r="M58" s="57"/>
      <c r="N58" s="19"/>
      <c r="P58" t="str">
        <f>IF(I58="Hoog",MAX(P$5:P57)+1,"")</f>
        <v/>
      </c>
      <c r="Q58" t="str">
        <f>IF(I58="Midden",MAX(Q$5:Q57)+1,"")</f>
        <v/>
      </c>
    </row>
    <row r="59" spans="1:17" ht="30" customHeight="1" x14ac:dyDescent="0.25">
      <c r="A59" s="18"/>
      <c r="B59" s="52" t="s">
        <v>226</v>
      </c>
      <c r="C59" s="53" t="s">
        <v>63</v>
      </c>
      <c r="D59" s="53" t="s">
        <v>68</v>
      </c>
      <c r="E59" s="53" t="s">
        <v>227</v>
      </c>
      <c r="F59" s="53" t="s">
        <v>228</v>
      </c>
      <c r="G59" s="54" t="s">
        <v>102</v>
      </c>
      <c r="H59" s="55"/>
      <c r="I59" s="56" t="str">
        <f>IF(H59="","Nog in te vullen",IF(OR(H59="Ja",H59="Geregeld"),"Geen",IF(OR(H59="Nee",H59="Open"),IF(G59="M","Hoog",IF(G59="S","Midden","Laag")),IF(G59="M","Midden","Laag"))))</f>
        <v>Nog in te vullen</v>
      </c>
      <c r="J59" s="55"/>
      <c r="K59" s="55"/>
      <c r="L59" s="55"/>
      <c r="M59" s="57"/>
      <c r="N59" s="19"/>
      <c r="P59" t="str">
        <f>IF(I59="Hoog",MAX(P$5:P58)+1,"")</f>
        <v/>
      </c>
      <c r="Q59" t="str">
        <f>IF(I59="Midden",MAX(Q$5:Q58)+1,"")</f>
        <v/>
      </c>
    </row>
    <row r="60" spans="1:17" ht="30" customHeight="1" x14ac:dyDescent="0.25">
      <c r="A60" s="18"/>
      <c r="B60" s="52" t="s">
        <v>229</v>
      </c>
      <c r="C60" s="53" t="s">
        <v>63</v>
      </c>
      <c r="D60" s="53" t="s">
        <v>68</v>
      </c>
      <c r="E60" s="53" t="s">
        <v>230</v>
      </c>
      <c r="F60" s="53" t="s">
        <v>231</v>
      </c>
      <c r="G60" s="54" t="s">
        <v>102</v>
      </c>
      <c r="H60" s="55"/>
      <c r="I60" s="56" t="str">
        <f>IF(H60="","Nog in te vullen",IF(OR(H60="Ja",H60="Geregeld"),"Geen",IF(OR(H60="Nee",H60="Open"),IF(G60="M","Hoog",IF(G60="S","Midden","Laag")),IF(G60="M","Midden","Laag"))))</f>
        <v>Nog in te vullen</v>
      </c>
      <c r="J60" s="55"/>
      <c r="K60" s="55"/>
      <c r="L60" s="55"/>
      <c r="M60" s="57"/>
      <c r="N60" s="19"/>
      <c r="P60" t="str">
        <f>IF(I60="Hoog",MAX(P$5:P59)+1,"")</f>
        <v/>
      </c>
      <c r="Q60" t="str">
        <f>IF(I60="Midden",MAX(Q$5:Q59)+1,"")</f>
        <v/>
      </c>
    </row>
    <row r="61" spans="1:17" ht="45" customHeight="1" x14ac:dyDescent="0.25">
      <c r="A61" s="18"/>
      <c r="B61" s="52" t="s">
        <v>232</v>
      </c>
      <c r="C61" s="53" t="s">
        <v>63</v>
      </c>
      <c r="D61" s="53" t="s">
        <v>68</v>
      </c>
      <c r="E61" s="53" t="s">
        <v>233</v>
      </c>
      <c r="F61" s="53" t="s">
        <v>234</v>
      </c>
      <c r="G61" s="54" t="s">
        <v>86</v>
      </c>
      <c r="H61" s="55"/>
      <c r="I61" s="56" t="str">
        <f>IF(H61="","Nog in te vullen",IF(OR(H61="Ja",H61="Geregeld"),"Geen",IF(OR(H61="Nee",H61="Open"),IF(G61="M","Hoog",IF(G61="S","Midden","Laag")),IF(G61="M","Midden","Laag"))))</f>
        <v>Nog in te vullen</v>
      </c>
      <c r="J61" s="55"/>
      <c r="K61" s="55"/>
      <c r="L61" s="55"/>
      <c r="M61" s="57"/>
      <c r="N61" s="19"/>
      <c r="P61" t="str">
        <f>IF(I61="Hoog",MAX(P$5:P60)+1,"")</f>
        <v/>
      </c>
      <c r="Q61" t="str">
        <f>IF(I61="Midden",MAX(Q$5:Q60)+1,"")</f>
        <v/>
      </c>
    </row>
    <row r="62" spans="1:17" ht="30" customHeight="1" x14ac:dyDescent="0.25">
      <c r="A62" s="18"/>
      <c r="B62" s="52" t="s">
        <v>235</v>
      </c>
      <c r="C62" s="53" t="s">
        <v>63</v>
      </c>
      <c r="D62" s="53" t="s">
        <v>68</v>
      </c>
      <c r="E62" s="53" t="s">
        <v>236</v>
      </c>
      <c r="F62" s="53" t="s">
        <v>237</v>
      </c>
      <c r="G62" s="54" t="s">
        <v>102</v>
      </c>
      <c r="H62" s="55"/>
      <c r="I62" s="56" t="str">
        <f>IF(H62="","Nog in te vullen",IF(OR(H62="Ja",H62="Geregeld"),"Geen",IF(OR(H62="Nee",H62="Open"),IF(G62="M","Hoog",IF(G62="S","Midden","Laag")),IF(G62="M","Midden","Laag"))))</f>
        <v>Nog in te vullen</v>
      </c>
      <c r="J62" s="55"/>
      <c r="K62" s="55"/>
      <c r="L62" s="55"/>
      <c r="M62" s="57"/>
      <c r="N62" s="19"/>
      <c r="P62" t="str">
        <f>IF(I62="Hoog",MAX(P$5:P61)+1,"")</f>
        <v/>
      </c>
      <c r="Q62" t="str">
        <f>IF(I62="Midden",MAX(Q$5:Q61)+1,"")</f>
        <v/>
      </c>
    </row>
    <row r="63" spans="1:17" x14ac:dyDescent="0.25">
      <c r="A63" s="18"/>
      <c r="B63" s="50" t="s">
        <v>238</v>
      </c>
      <c r="C63" s="51"/>
      <c r="D63" s="51"/>
      <c r="E63" s="51"/>
      <c r="F63" s="51"/>
      <c r="G63" s="51"/>
      <c r="H63" s="51"/>
      <c r="I63" s="51"/>
      <c r="J63" s="51"/>
      <c r="K63" s="51"/>
      <c r="L63" s="51"/>
      <c r="M63" s="51"/>
      <c r="N63" s="19"/>
    </row>
    <row r="64" spans="1:17" ht="30" customHeight="1" x14ac:dyDescent="0.25">
      <c r="A64" s="18"/>
      <c r="B64" s="52" t="s">
        <v>239</v>
      </c>
      <c r="C64" s="53" t="s">
        <v>63</v>
      </c>
      <c r="D64" s="53" t="s">
        <v>69</v>
      </c>
      <c r="E64" s="53" t="s">
        <v>240</v>
      </c>
      <c r="F64" s="53" t="s">
        <v>133</v>
      </c>
      <c r="G64" s="54" t="s">
        <v>86</v>
      </c>
      <c r="H64" s="55"/>
      <c r="I64" s="56" t="str">
        <f>IF(H64="","Nog in te vullen",IF(OR(H64="Ja",H64="Geregeld"),"Geen",IF(OR(H64="Nee",H64="Open"),IF(G64="M","Hoog",IF(G64="S","Midden","Laag")),IF(G64="M","Midden","Laag"))))</f>
        <v>Nog in te vullen</v>
      </c>
      <c r="J64" s="55"/>
      <c r="K64" s="55"/>
      <c r="L64" s="55"/>
      <c r="M64" s="57"/>
      <c r="N64" s="19"/>
      <c r="P64" t="str">
        <f>IF(I64="Hoog",MAX(P$5:P63)+1,"")</f>
        <v/>
      </c>
      <c r="Q64" t="str">
        <f>IF(I64="Midden",MAX(Q$5:Q63)+1,"")</f>
        <v/>
      </c>
    </row>
    <row r="65" spans="1:17" ht="30" customHeight="1" x14ac:dyDescent="0.25">
      <c r="A65" s="18"/>
      <c r="B65" s="52" t="s">
        <v>241</v>
      </c>
      <c r="C65" s="53" t="s">
        <v>63</v>
      </c>
      <c r="D65" s="53" t="s">
        <v>69</v>
      </c>
      <c r="E65" s="53" t="s">
        <v>242</v>
      </c>
      <c r="F65" s="53" t="s">
        <v>243</v>
      </c>
      <c r="G65" s="54" t="s">
        <v>86</v>
      </c>
      <c r="H65" s="55"/>
      <c r="I65" s="56" t="str">
        <f>IF(H65="","Nog in te vullen",IF(OR(H65="Ja",H65="Geregeld"),"Geen",IF(OR(H65="Nee",H65="Open"),IF(G65="M","Hoog",IF(G65="S","Midden","Laag")),IF(G65="M","Midden","Laag"))))</f>
        <v>Nog in te vullen</v>
      </c>
      <c r="J65" s="55"/>
      <c r="K65" s="55"/>
      <c r="L65" s="55"/>
      <c r="M65" s="57"/>
      <c r="N65" s="19"/>
      <c r="P65" t="str">
        <f>IF(I65="Hoog",MAX(P$5:P64)+1,"")</f>
        <v/>
      </c>
      <c r="Q65" t="str">
        <f>IF(I65="Midden",MAX(Q$5:Q64)+1,"")</f>
        <v/>
      </c>
    </row>
    <row r="66" spans="1:17" ht="30" customHeight="1" x14ac:dyDescent="0.25">
      <c r="A66" s="18"/>
      <c r="B66" s="52" t="s">
        <v>244</v>
      </c>
      <c r="C66" s="53" t="s">
        <v>63</v>
      </c>
      <c r="D66" s="53" t="s">
        <v>69</v>
      </c>
      <c r="E66" s="53" t="s">
        <v>245</v>
      </c>
      <c r="F66" s="53" t="s">
        <v>246</v>
      </c>
      <c r="G66" s="54" t="s">
        <v>102</v>
      </c>
      <c r="H66" s="55"/>
      <c r="I66" s="56" t="str">
        <f>IF(H66="","Nog in te vullen",IF(OR(H66="Ja",H66="Geregeld"),"Geen",IF(OR(H66="Nee",H66="Open"),IF(G66="M","Hoog",IF(G66="S","Midden","Laag")),IF(G66="M","Midden","Laag"))))</f>
        <v>Nog in te vullen</v>
      </c>
      <c r="J66" s="55"/>
      <c r="K66" s="55"/>
      <c r="L66" s="55"/>
      <c r="M66" s="57"/>
      <c r="N66" s="19"/>
      <c r="P66" t="str">
        <f>IF(I66="Hoog",MAX(P$5:P65)+1,"")</f>
        <v/>
      </c>
      <c r="Q66" t="str">
        <f>IF(I66="Midden",MAX(Q$5:Q65)+1,"")</f>
        <v/>
      </c>
    </row>
    <row r="67" spans="1:17" x14ac:dyDescent="0.25">
      <c r="A67" s="18"/>
      <c r="B67" s="50" t="s">
        <v>247</v>
      </c>
      <c r="C67" s="51"/>
      <c r="D67" s="51"/>
      <c r="E67" s="51"/>
      <c r="F67" s="51"/>
      <c r="G67" s="51"/>
      <c r="H67" s="51"/>
      <c r="I67" s="51"/>
      <c r="J67" s="51"/>
      <c r="K67" s="51"/>
      <c r="L67" s="51"/>
      <c r="M67" s="51"/>
      <c r="N67" s="19"/>
    </row>
    <row r="68" spans="1:17" ht="30" customHeight="1" x14ac:dyDescent="0.25">
      <c r="A68" s="18"/>
      <c r="B68" s="52" t="s">
        <v>248</v>
      </c>
      <c r="C68" s="53" t="s">
        <v>63</v>
      </c>
      <c r="D68" s="53" t="s">
        <v>70</v>
      </c>
      <c r="E68" s="53" t="s">
        <v>249</v>
      </c>
      <c r="F68" s="53" t="s">
        <v>142</v>
      </c>
      <c r="G68" s="54" t="s">
        <v>86</v>
      </c>
      <c r="H68" s="55"/>
      <c r="I68" s="56" t="str">
        <f>IF(H68="","Nog in te vullen",IF(OR(H68="Ja",H68="Geregeld"),"Geen",IF(OR(H68="Nee",H68="Open"),IF(G68="M","Hoog",IF(G68="S","Midden","Laag")),IF(G68="M","Midden","Laag"))))</f>
        <v>Nog in te vullen</v>
      </c>
      <c r="J68" s="55"/>
      <c r="K68" s="55"/>
      <c r="L68" s="55"/>
      <c r="M68" s="57"/>
      <c r="N68" s="19"/>
      <c r="P68" t="str">
        <f>IF(I68="Hoog",MAX(P$5:P67)+1,"")</f>
        <v/>
      </c>
      <c r="Q68" t="str">
        <f>IF(I68="Midden",MAX(Q$5:Q67)+1,"")</f>
        <v/>
      </c>
    </row>
    <row r="69" spans="1:17" ht="45" customHeight="1" x14ac:dyDescent="0.25">
      <c r="A69" s="18"/>
      <c r="B69" s="52" t="s">
        <v>250</v>
      </c>
      <c r="C69" s="53" t="s">
        <v>63</v>
      </c>
      <c r="D69" s="53" t="s">
        <v>70</v>
      </c>
      <c r="E69" s="53" t="s">
        <v>251</v>
      </c>
      <c r="F69" s="53" t="s">
        <v>108</v>
      </c>
      <c r="G69" s="54" t="s">
        <v>86</v>
      </c>
      <c r="H69" s="55"/>
      <c r="I69" s="56" t="str">
        <f>IF(H69="","Nog in te vullen",IF(OR(H69="Ja",H69="Geregeld"),"Geen",IF(OR(H69="Nee",H69="Open"),IF(G69="M","Hoog",IF(G69="S","Midden","Laag")),IF(G69="M","Midden","Laag"))))</f>
        <v>Nog in te vullen</v>
      </c>
      <c r="J69" s="55"/>
      <c r="K69" s="55"/>
      <c r="L69" s="55"/>
      <c r="M69" s="57"/>
      <c r="N69" s="19"/>
      <c r="P69" t="str">
        <f>IF(I69="Hoog",MAX(P$5:P68)+1,"")</f>
        <v/>
      </c>
      <c r="Q69" t="str">
        <f>IF(I69="Midden",MAX(Q$5:Q68)+1,"")</f>
        <v/>
      </c>
    </row>
    <row r="70" spans="1:17" ht="30" customHeight="1" x14ac:dyDescent="0.25">
      <c r="A70" s="18"/>
      <c r="B70" s="52" t="s">
        <v>252</v>
      </c>
      <c r="C70" s="53" t="s">
        <v>63</v>
      </c>
      <c r="D70" s="53" t="s">
        <v>70</v>
      </c>
      <c r="E70" s="53" t="s">
        <v>253</v>
      </c>
      <c r="F70" s="53" t="s">
        <v>105</v>
      </c>
      <c r="G70" s="54" t="s">
        <v>86</v>
      </c>
      <c r="H70" s="55"/>
      <c r="I70" s="56" t="str">
        <f>IF(H70="","Nog in te vullen",IF(OR(H70="Ja",H70="Geregeld"),"Geen",IF(OR(H70="Nee",H70="Open"),IF(G70="M","Hoog",IF(G70="S","Midden","Laag")),IF(G70="M","Midden","Laag"))))</f>
        <v>Nog in te vullen</v>
      </c>
      <c r="J70" s="55"/>
      <c r="K70" s="55"/>
      <c r="L70" s="55"/>
      <c r="M70" s="57"/>
      <c r="N70" s="19"/>
      <c r="P70" t="str">
        <f>IF(I70="Hoog",MAX(P$5:P69)+1,"")</f>
        <v/>
      </c>
      <c r="Q70" t="str">
        <f>IF(I70="Midden",MAX(Q$5:Q69)+1,"")</f>
        <v/>
      </c>
    </row>
    <row r="71" spans="1:17" ht="45" customHeight="1" x14ac:dyDescent="0.25">
      <c r="A71" s="18"/>
      <c r="B71" s="52" t="s">
        <v>254</v>
      </c>
      <c r="C71" s="53" t="s">
        <v>63</v>
      </c>
      <c r="D71" s="53" t="s">
        <v>70</v>
      </c>
      <c r="E71" s="53" t="s">
        <v>255</v>
      </c>
      <c r="F71" s="53" t="s">
        <v>256</v>
      </c>
      <c r="G71" s="54" t="s">
        <v>102</v>
      </c>
      <c r="H71" s="55"/>
      <c r="I71" s="56" t="str">
        <f>IF(H71="","Nog in te vullen",IF(OR(H71="Ja",H71="Geregeld"),"Geen",IF(OR(H71="Nee",H71="Open"),IF(G71="M","Hoog",IF(G71="S","Midden","Laag")),IF(G71="M","Midden","Laag"))))</f>
        <v>Nog in te vullen</v>
      </c>
      <c r="J71" s="55"/>
      <c r="K71" s="55"/>
      <c r="L71" s="55"/>
      <c r="M71" s="57"/>
      <c r="N71" s="19"/>
      <c r="P71" t="str">
        <f>IF(I71="Hoog",MAX(P$5:P70)+1,"")</f>
        <v/>
      </c>
      <c r="Q71" t="str">
        <f>IF(I71="Midden",MAX(Q$5:Q70)+1,"")</f>
        <v/>
      </c>
    </row>
    <row r="72" spans="1:17" ht="9.75" customHeight="1" x14ac:dyDescent="0.25">
      <c r="A72" s="24"/>
      <c r="B72" s="25"/>
      <c r="C72" s="25"/>
      <c r="D72" s="25"/>
      <c r="E72" s="25"/>
      <c r="F72" s="25"/>
      <c r="G72" s="25"/>
      <c r="H72" s="25"/>
      <c r="I72" s="25"/>
      <c r="J72" s="25"/>
      <c r="K72" s="25"/>
      <c r="L72" s="25"/>
      <c r="M72" s="25"/>
      <c r="N72" s="26"/>
    </row>
  </sheetData>
  <autoFilter ref="B5:M71" xr:uid="{00000000-0009-0000-0000-000002000000}"/>
  <conditionalFormatting sqref="H6:H71">
    <cfRule type="cellIs" dxfId="9" priority="2" operator="equal">
      <formula>"Ja"</formula>
    </cfRule>
    <cfRule type="cellIs" dxfId="8" priority="3" operator="equal">
      <formula>"Geregeld"</formula>
    </cfRule>
    <cfRule type="cellIs" dxfId="7" priority="4" operator="equal">
      <formula>"Deels"</formula>
    </cfRule>
    <cfRule type="cellIs" dxfId="6" priority="5" operator="equal">
      <formula>"Loopt"</formula>
    </cfRule>
    <cfRule type="cellIs" dxfId="5" priority="6" operator="equal">
      <formula>"Nee"</formula>
    </cfRule>
    <cfRule type="cellIs" dxfId="4" priority="7" operator="equal">
      <formula>"Open"</formula>
    </cfRule>
  </conditionalFormatting>
  <conditionalFormatting sqref="I6:I71">
    <cfRule type="cellIs" dxfId="3" priority="8" operator="equal">
      <formula>"Hoog"</formula>
    </cfRule>
    <cfRule type="cellIs" dxfId="2" priority="9" operator="equal">
      <formula>"Midden"</formula>
    </cfRule>
    <cfRule type="cellIs" dxfId="1" priority="10" operator="equal">
      <formula>"Laag"</formula>
    </cfRule>
    <cfRule type="cellIs" dxfId="0" priority="11" operator="equal">
      <formula>"Geen"</formula>
    </cfRule>
  </conditionalFormatting>
  <dataValidations count="2">
    <dataValidation type="list" allowBlank="1" sqref="H7:H16" xr:uid="{00000000-0002-0000-0200-000000000000}">
      <formula1>"Geregeld,Loopt,Open"</formula1>
      <formula2>0</formula2>
    </dataValidation>
    <dataValidation type="list" allowBlank="1" sqref="H18:H29 H31:H40 H42:H46 H48:H56 H58:H62 H64:H66 H68:H71" xr:uid="{00000000-0002-0000-0200-000001000000}">
      <formula1>"Ja,Deels,Nee"</formula1>
      <formula2>0</formula2>
    </dataValidation>
  </dataValidations>
  <pageMargins left="0.75" right="0.75" top="1" bottom="1" header="0.511811023622047" footer="0.5"/>
  <pageSetup paperSize="9" fitToHeight="0" orientation="landscape" horizontalDpi="300" verticalDpi="300"/>
  <headerFooter>
    <oddFooter>&amp;LFIMK B.V. · Innovatie Ontgrendeld · www.fimk.nl&amp;RPagina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Inleiding</vt:lpstr>
      <vt:lpstr>Dashboard</vt:lpstr>
      <vt:lpstr>Checklist</vt:lpstr>
      <vt:lpstr>Checklist!Afdruktitels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Layla Hassan</cp:lastModifiedBy>
  <cp:revision>1</cp:revision>
  <dcterms:created xsi:type="dcterms:W3CDTF">2026-09-23T08:48:48Z</dcterms:created>
  <dcterms:modified xsi:type="dcterms:W3CDTF">2026-09-23T08:57:44Z</dcterms:modified>
  <dc:language>en-US</dc:language>
</cp:coreProperties>
</file>