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jn documenten\Remmington\Justitie\"/>
    </mc:Choice>
  </mc:AlternateContent>
  <xr:revisionPtr revIDLastSave="0" documentId="13_ncr:1_{BE7A66A0-DB19-4B32-88CF-8C31AAC82E6A}" xr6:coauthVersionLast="46" xr6:coauthVersionMax="46" xr10:uidLastSave="{00000000-0000-0000-0000-000000000000}"/>
  <bookViews>
    <workbookView xWindow="-96" yWindow="-96" windowWidth="23232" windowHeight="12552" xr2:uid="{7E2278C8-5F5C-4074-B106-B4792E68938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8" i="1" l="1"/>
  <c r="F25" i="1"/>
  <c r="E25" i="1"/>
  <c r="F24" i="1"/>
  <c r="E24" i="1"/>
  <c r="F23" i="1"/>
  <c r="E23" i="1"/>
  <c r="F22" i="1"/>
  <c r="E22" i="1"/>
  <c r="N17" i="1"/>
  <c r="K17" i="1"/>
  <c r="M17" i="1" s="1"/>
  <c r="F17" i="1"/>
  <c r="E17" i="1"/>
  <c r="N16" i="1"/>
  <c r="K16" i="1"/>
  <c r="M16" i="1" s="1"/>
  <c r="F16" i="1"/>
  <c r="E16" i="1"/>
  <c r="N15" i="1"/>
  <c r="K15" i="1"/>
  <c r="M15" i="1" s="1"/>
  <c r="F15" i="1"/>
  <c r="E15" i="1"/>
  <c r="N14" i="1"/>
  <c r="K14" i="1"/>
  <c r="M14" i="1" s="1"/>
  <c r="F14" i="1"/>
  <c r="E14" i="1"/>
  <c r="N13" i="1"/>
  <c r="K13" i="1"/>
  <c r="M13" i="1" s="1"/>
  <c r="F13" i="1"/>
  <c r="E13" i="1"/>
  <c r="N12" i="1"/>
  <c r="K12" i="1"/>
  <c r="M12" i="1" s="1"/>
  <c r="F12" i="1"/>
  <c r="E12" i="1"/>
  <c r="N11" i="1"/>
  <c r="K11" i="1"/>
  <c r="M11" i="1" s="1"/>
  <c r="F11" i="1"/>
  <c r="E11" i="1"/>
  <c r="N10" i="1"/>
  <c r="K10" i="1"/>
  <c r="M10" i="1" s="1"/>
  <c r="F10" i="1"/>
  <c r="E10" i="1"/>
  <c r="N9" i="1"/>
  <c r="K9" i="1"/>
  <c r="M9" i="1" s="1"/>
  <c r="F9" i="1"/>
  <c r="E9" i="1"/>
  <c r="N8" i="1"/>
  <c r="K8" i="1"/>
  <c r="M8" i="1" s="1"/>
  <c r="F8" i="1"/>
  <c r="E8" i="1"/>
  <c r="N7" i="1"/>
  <c r="K7" i="1"/>
  <c r="M7" i="1" s="1"/>
  <c r="F7" i="1"/>
  <c r="E7" i="1"/>
  <c r="N6" i="1"/>
  <c r="K6" i="1"/>
  <c r="M6" i="1" s="1"/>
  <c r="F6" i="1"/>
  <c r="E6" i="1"/>
  <c r="N5" i="1"/>
  <c r="K5" i="1"/>
  <c r="M5" i="1" s="1"/>
  <c r="F5" i="1"/>
  <c r="E5" i="1"/>
  <c r="N4" i="1"/>
  <c r="K4" i="1"/>
  <c r="M4" i="1" s="1"/>
  <c r="F4" i="1"/>
  <c r="E4" i="1"/>
  <c r="G12" i="1" l="1"/>
  <c r="I12" i="1" s="1"/>
  <c r="G10" i="1"/>
  <c r="I10" i="1" s="1"/>
  <c r="G16" i="1"/>
  <c r="I16" i="1" s="1"/>
  <c r="O12" i="1"/>
  <c r="G11" i="1"/>
  <c r="I11" i="1" s="1"/>
  <c r="G13" i="1"/>
  <c r="I13" i="1" s="1"/>
  <c r="G15" i="1"/>
  <c r="I15" i="1" s="1"/>
  <c r="G17" i="1"/>
  <c r="I17" i="1" s="1"/>
  <c r="G24" i="1"/>
  <c r="I24" i="1" s="1"/>
  <c r="G14" i="1"/>
  <c r="I14" i="1" s="1"/>
  <c r="G4" i="1"/>
  <c r="I4" i="1" s="1"/>
  <c r="G8" i="1"/>
  <c r="I8" i="1" s="1"/>
  <c r="O11" i="1"/>
  <c r="G22" i="1"/>
  <c r="I22" i="1" s="1"/>
  <c r="G6" i="1"/>
  <c r="I6" i="1" s="1"/>
  <c r="G23" i="1"/>
  <c r="I23" i="1" s="1"/>
  <c r="G5" i="1"/>
  <c r="I5" i="1" s="1"/>
  <c r="G7" i="1"/>
  <c r="I7" i="1" s="1"/>
  <c r="G9" i="1"/>
  <c r="I9" i="1" s="1"/>
  <c r="O15" i="1"/>
  <c r="G25" i="1"/>
  <c r="I25" i="1" s="1"/>
  <c r="O16" i="1"/>
  <c r="O4" i="1"/>
  <c r="O6" i="1"/>
  <c r="O8" i="1"/>
  <c r="O13" i="1"/>
  <c r="O10" i="1"/>
  <c r="O5" i="1"/>
  <c r="O7" i="1"/>
  <c r="O9" i="1"/>
  <c r="O14" i="1"/>
  <c r="O17" i="1"/>
  <c r="I18" i="1" l="1"/>
  <c r="I26" i="1"/>
  <c r="O18" i="1"/>
</calcChain>
</file>

<file path=xl/sharedStrings.xml><?xml version="1.0" encoding="utf-8"?>
<sst xmlns="http://schemas.openxmlformats.org/spreadsheetml/2006/main" count="61" uniqueCount="46">
  <si>
    <t>Gedelegeerd Productowner</t>
  </si>
  <si>
    <t>Scrummaster/ Projectmanager</t>
  </si>
  <si>
    <t>Ondersteuning projectoffice</t>
  </si>
  <si>
    <t>Informatie analist</t>
  </si>
  <si>
    <t>Business Consultant</t>
  </si>
  <si>
    <t>Software architect</t>
  </si>
  <si>
    <t>Bouwers</t>
  </si>
  <si>
    <t>Netwerk architect</t>
  </si>
  <si>
    <t>Privacy officer</t>
  </si>
  <si>
    <t>Security officer</t>
  </si>
  <si>
    <t>Aantal</t>
  </si>
  <si>
    <t>Schaal</t>
  </si>
  <si>
    <t>Totaal</t>
  </si>
  <si>
    <t>Tarief</t>
  </si>
  <si>
    <t>Tarief + overhead</t>
  </si>
  <si>
    <t>Toewijzing</t>
  </si>
  <si>
    <t>Specialist op vakgebied intern</t>
  </si>
  <si>
    <t>Specialist op vakgebied extern</t>
  </si>
  <si>
    <t>Functioneel Beheerder</t>
  </si>
  <si>
    <t>Technisch Beheerder</t>
  </si>
  <si>
    <t>Functie</t>
  </si>
  <si>
    <t>Uitvoering</t>
  </si>
  <si>
    <t>Projectkosten</t>
  </si>
  <si>
    <t>Structurele kosten</t>
  </si>
  <si>
    <t>Uurtarief extern excl. btw</t>
  </si>
  <si>
    <t>Uurtarief extern incl. btw</t>
  </si>
  <si>
    <t>aantal uren</t>
  </si>
  <si>
    <t>Kosten</t>
  </si>
  <si>
    <t>Interne kosten</t>
  </si>
  <si>
    <t>Externe kosten</t>
  </si>
  <si>
    <t>opslag staf 9%</t>
  </si>
  <si>
    <t>Totaal interne kosten</t>
  </si>
  <si>
    <t>Inzet intern</t>
  </si>
  <si>
    <t>inzet extern</t>
  </si>
  <si>
    <t>Totaal inzet</t>
  </si>
  <si>
    <t>In kolom A zijn de functies van de teamleden aan te passen.</t>
  </si>
  <si>
    <t>De groene kolommen kun je aanpassen. Het sheet rekent zelf dan de consequenties door.</t>
  </si>
  <si>
    <t>Kolom B geeft de aantallen van de betreffende functies weer.</t>
  </si>
  <si>
    <t>Ingeval er een salarisschaal wordt aangepast moet handmatig het juiste bedrag in de HOT tabel basis salaris worden aangepast. De doorrekening in overige kosten vindt automatisch plaats.</t>
  </si>
  <si>
    <t>Toewijzing kolom H geeft weer hoeveel tijd de functionaris voor dit initiatief nodig heeft in procenten.</t>
  </si>
  <si>
    <t>In dat geval moet je kolom J ook handmatig aanpassen naar het juiste tarief. Er is rekening gehouden met een staffel van telkens 10 euro. Gerekend wordt met bedragen voor externen inclusief btw!</t>
  </si>
  <si>
    <t>Alle bedragen gaan uit van een jaar inzet. Stel dat een team een half jaar wordt ingezet dan kun je of de inzet van de personen delen door 2 of in het sjabloon het totaal delen door 2.</t>
  </si>
  <si>
    <t>In geval het team een mix is van in en externen kun je in kolom P het bedrag overnemen uit kolom I en voor externen neem je in kolom Q het bedrag over van kolom O. Doe dat met een formule zodat er automatisch wordt doorgereken.</t>
  </si>
  <si>
    <t>Alle overige kolommen worden berekend en hoef je niets aan te veranderen.</t>
  </si>
  <si>
    <t>Voor de structurele kosten is uitgegaan van eigen personeel. Hiervoor geldt met aanpassingen hetzelfde als bovenstaand voor de kolommen is aangegeven.</t>
  </si>
  <si>
    <t>Toelichting op de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</si>
</sst>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applyFill="1"/>
    <xf numFmtId="164" fontId="0" fillId="0" borderId="0" xfId="1" applyNumberFormat="1" applyFont="1" applyFill="1"/>
    <xf numFmtId="0" fontId="0" fillId="0" borderId="7" xfId="0" applyBorder="1"/>
    <xf numFmtId="164" fontId="0" fillId="0" borderId="0" xfId="1" applyNumberFormat="1" applyFont="1" applyBorder="1"/>
    <xf numFmtId="164" fontId="0" fillId="0" borderId="8" xfId="0" applyNumberFormat="1" applyBorder="1"/>
    <xf numFmtId="164" fontId="0" fillId="0" borderId="7" xfId="0" applyNumberFormat="1" applyBorder="1"/>
    <xf numFmtId="165" fontId="0" fillId="0" borderId="0" xfId="1" applyNumberFormat="1" applyFont="1" applyBorder="1"/>
    <xf numFmtId="10" fontId="0" fillId="0" borderId="0" xfId="0" applyNumberFormat="1"/>
    <xf numFmtId="0" fontId="0" fillId="0" borderId="9" xfId="0" applyBorder="1"/>
    <xf numFmtId="0" fontId="0" fillId="2" borderId="10" xfId="0" applyFill="1" applyBorder="1"/>
    <xf numFmtId="0" fontId="0" fillId="0" borderId="10" xfId="0" applyBorder="1"/>
    <xf numFmtId="164" fontId="0" fillId="0" borderId="10" xfId="1" applyNumberFormat="1" applyFont="1" applyBorder="1"/>
    <xf numFmtId="10" fontId="0" fillId="2" borderId="10" xfId="0" applyNumberFormat="1" applyFill="1" applyBorder="1"/>
    <xf numFmtId="164" fontId="0" fillId="0" borderId="11" xfId="0" applyNumberFormat="1" applyBorder="1"/>
    <xf numFmtId="164" fontId="0" fillId="0" borderId="9" xfId="0" applyNumberFormat="1" applyBorder="1"/>
    <xf numFmtId="165" fontId="0" fillId="0" borderId="10" xfId="1" applyNumberFormat="1" applyFont="1" applyBorder="1"/>
    <xf numFmtId="10" fontId="0" fillId="0" borderId="10" xfId="0" applyNumberFormat="1" applyBorder="1"/>
    <xf numFmtId="164" fontId="2" fillId="0" borderId="12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13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4" xfId="0" applyNumberFormat="1" applyFont="1" applyBorder="1"/>
    <xf numFmtId="0" fontId="0" fillId="2" borderId="5" xfId="0" applyFill="1" applyBorder="1"/>
    <xf numFmtId="164" fontId="0" fillId="0" borderId="5" xfId="1" applyNumberFormat="1" applyFont="1" applyBorder="1"/>
    <xf numFmtId="10" fontId="0" fillId="2" borderId="5" xfId="0" applyNumberFormat="1" applyFill="1" applyBorder="1"/>
    <xf numFmtId="164" fontId="0" fillId="0" borderId="6" xfId="0" applyNumberFormat="1" applyBorder="1"/>
    <xf numFmtId="0" fontId="0" fillId="2" borderId="0" xfId="0" applyFill="1" applyBorder="1"/>
    <xf numFmtId="10" fontId="0" fillId="2" borderId="0" xfId="0" applyNumberFormat="1" applyFill="1" applyBorder="1"/>
    <xf numFmtId="0" fontId="2" fillId="0" borderId="14" xfId="0" applyFont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165" fontId="0" fillId="3" borderId="0" xfId="0" applyNumberFormat="1" applyFill="1" applyBorder="1"/>
    <xf numFmtId="165" fontId="0" fillId="3" borderId="10" xfId="0" applyNumberFormat="1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164" fontId="0" fillId="4" borderId="6" xfId="0" applyNumberFormat="1" applyFill="1" applyBorder="1"/>
    <xf numFmtId="164" fontId="0" fillId="4" borderId="8" xfId="0" applyNumberFormat="1" applyFill="1" applyBorder="1"/>
    <xf numFmtId="164" fontId="0" fillId="4" borderId="11" xfId="0" applyNumberForma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8992-A108-48EA-8129-2A3AFA88FAD4}">
  <dimension ref="A1:R39"/>
  <sheetViews>
    <sheetView tabSelected="1" topLeftCell="A16" workbookViewId="0">
      <selection activeCell="F30" sqref="F30"/>
    </sheetView>
  </sheetViews>
  <sheetFormatPr defaultRowHeight="14.4" x14ac:dyDescent="0.55000000000000004"/>
  <cols>
    <col min="1" max="1" width="29.3671875" customWidth="1"/>
    <col min="2" max="2" width="7.62890625" customWidth="1"/>
    <col min="3" max="3" width="7.47265625" customWidth="1"/>
    <col min="4" max="4" width="10.20703125" customWidth="1"/>
    <col min="5" max="5" width="11.578125" customWidth="1"/>
    <col min="6" max="6" width="10" customWidth="1"/>
    <col min="7" max="7" width="12.3125" customWidth="1"/>
    <col min="8" max="8" width="10.05078125" customWidth="1"/>
    <col min="9" max="9" width="11.83984375" customWidth="1"/>
    <col min="12" max="12" width="8.3125" customWidth="1"/>
    <col min="13" max="13" width="10.15625" customWidth="1"/>
    <col min="14" max="14" width="9.7890625" customWidth="1"/>
    <col min="15" max="15" width="12" customWidth="1"/>
  </cols>
  <sheetData>
    <row r="1" spans="1:18" ht="18.600000000000001" thickBot="1" x14ac:dyDescent="0.75">
      <c r="A1" s="2" t="s">
        <v>22</v>
      </c>
    </row>
    <row r="2" spans="1:18" ht="18.600000000000001" thickBot="1" x14ac:dyDescent="0.75">
      <c r="A2" s="52" t="s">
        <v>28</v>
      </c>
      <c r="B2" s="53"/>
      <c r="C2" s="53"/>
      <c r="D2" s="53"/>
      <c r="E2" s="53"/>
      <c r="F2" s="53"/>
      <c r="G2" s="53"/>
      <c r="H2" s="53"/>
      <c r="I2" s="54"/>
      <c r="J2" s="52" t="s">
        <v>29</v>
      </c>
      <c r="K2" s="53"/>
      <c r="L2" s="53"/>
      <c r="M2" s="53"/>
      <c r="N2" s="53"/>
      <c r="O2" s="54"/>
      <c r="P2" s="52" t="s">
        <v>27</v>
      </c>
      <c r="Q2" s="53"/>
      <c r="R2" s="55"/>
    </row>
    <row r="3" spans="1:18" ht="43.5" thickBot="1" x14ac:dyDescent="0.6">
      <c r="A3" s="29" t="s">
        <v>20</v>
      </c>
      <c r="B3" s="30" t="s">
        <v>10</v>
      </c>
      <c r="C3" s="30" t="s">
        <v>11</v>
      </c>
      <c r="D3" s="30" t="s">
        <v>13</v>
      </c>
      <c r="E3" s="30" t="s">
        <v>14</v>
      </c>
      <c r="F3" s="30" t="s">
        <v>30</v>
      </c>
      <c r="G3" s="30" t="s">
        <v>31</v>
      </c>
      <c r="H3" s="30" t="s">
        <v>15</v>
      </c>
      <c r="I3" s="31" t="s">
        <v>12</v>
      </c>
      <c r="J3" s="32" t="s">
        <v>24</v>
      </c>
      <c r="K3" s="30" t="s">
        <v>25</v>
      </c>
      <c r="L3" s="30" t="s">
        <v>26</v>
      </c>
      <c r="M3" s="30" t="s">
        <v>27</v>
      </c>
      <c r="N3" s="30" t="s">
        <v>15</v>
      </c>
      <c r="O3" s="31" t="s">
        <v>12</v>
      </c>
      <c r="P3" s="21" t="s">
        <v>32</v>
      </c>
      <c r="Q3" s="21" t="s">
        <v>33</v>
      </c>
      <c r="R3" s="25" t="s">
        <v>34</v>
      </c>
    </row>
    <row r="4" spans="1:18" x14ac:dyDescent="0.55000000000000004">
      <c r="A4" s="22" t="s">
        <v>0</v>
      </c>
      <c r="B4" s="34">
        <v>1</v>
      </c>
      <c r="C4" s="23">
        <v>14</v>
      </c>
      <c r="D4" s="35">
        <v>125000</v>
      </c>
      <c r="E4" s="35">
        <f>+D4+23300</f>
        <v>148300</v>
      </c>
      <c r="F4" s="35">
        <f>+D4*0.09</f>
        <v>11250</v>
      </c>
      <c r="G4" s="35">
        <f>+F4+E4</f>
        <v>159550</v>
      </c>
      <c r="H4" s="36">
        <v>0.1</v>
      </c>
      <c r="I4" s="49">
        <f>+G4*B4*H4</f>
        <v>15955</v>
      </c>
      <c r="J4" s="8">
        <v>135</v>
      </c>
      <c r="K4">
        <f>+J4*1.21</f>
        <v>163.35</v>
      </c>
      <c r="L4">
        <v>1879</v>
      </c>
      <c r="M4" s="9">
        <f>+L4*K4</f>
        <v>306934.64999999997</v>
      </c>
      <c r="N4" s="10">
        <f>+H4</f>
        <v>0.1</v>
      </c>
      <c r="O4" s="44">
        <f>+N4*M4*B4</f>
        <v>30693.464999999997</v>
      </c>
      <c r="P4" s="46"/>
      <c r="Q4" s="41"/>
      <c r="R4" s="26">
        <f>+Q4+P4</f>
        <v>0</v>
      </c>
    </row>
    <row r="5" spans="1:18" x14ac:dyDescent="0.55000000000000004">
      <c r="A5" s="5" t="s">
        <v>1</v>
      </c>
      <c r="B5" s="38">
        <v>1</v>
      </c>
      <c r="C5" s="24">
        <v>13</v>
      </c>
      <c r="D5" s="6">
        <v>112000</v>
      </c>
      <c r="E5" s="6">
        <f t="shared" ref="E5:E17" si="0">+D5+23300</f>
        <v>135300</v>
      </c>
      <c r="F5" s="6">
        <f t="shared" ref="F5:F17" si="1">+D5*0.09</f>
        <v>10080</v>
      </c>
      <c r="G5" s="6">
        <f t="shared" ref="G5:G17" si="2">+F5+E5</f>
        <v>145380</v>
      </c>
      <c r="H5" s="39">
        <v>0.1</v>
      </c>
      <c r="I5" s="50">
        <f t="shared" ref="I5:I17" si="3">+G5*B5*H5</f>
        <v>14538</v>
      </c>
      <c r="J5" s="8">
        <v>125</v>
      </c>
      <c r="K5">
        <f t="shared" ref="K5:K17" si="4">+J5*1.21</f>
        <v>151.25</v>
      </c>
      <c r="L5">
        <v>1879</v>
      </c>
      <c r="M5" s="9">
        <f t="shared" ref="M5:M17" si="5">+L5*K5</f>
        <v>284198.75</v>
      </c>
      <c r="N5" s="10">
        <f t="shared" ref="N5:N17" si="6">+H5</f>
        <v>0.1</v>
      </c>
      <c r="O5" s="44">
        <f t="shared" ref="O5:O17" si="7">+N5*M5*B5</f>
        <v>28419.875</v>
      </c>
      <c r="P5" s="47"/>
      <c r="Q5" s="42"/>
      <c r="R5" s="27">
        <f>+Q5+P5</f>
        <v>0</v>
      </c>
    </row>
    <row r="6" spans="1:18" x14ac:dyDescent="0.55000000000000004">
      <c r="A6" s="5" t="s">
        <v>2</v>
      </c>
      <c r="B6" s="38">
        <v>1</v>
      </c>
      <c r="C6" s="24">
        <v>9</v>
      </c>
      <c r="D6" s="6">
        <v>67000</v>
      </c>
      <c r="E6" s="6">
        <f t="shared" si="0"/>
        <v>90300</v>
      </c>
      <c r="F6" s="6">
        <f t="shared" si="1"/>
        <v>6030</v>
      </c>
      <c r="G6" s="6">
        <f t="shared" si="2"/>
        <v>96330</v>
      </c>
      <c r="H6" s="39">
        <v>0.1</v>
      </c>
      <c r="I6" s="50">
        <f t="shared" si="3"/>
        <v>9633</v>
      </c>
      <c r="J6" s="8">
        <v>85</v>
      </c>
      <c r="K6">
        <f t="shared" si="4"/>
        <v>102.85</v>
      </c>
      <c r="L6">
        <v>1879</v>
      </c>
      <c r="M6" s="9">
        <f t="shared" si="5"/>
        <v>193255.15</v>
      </c>
      <c r="N6" s="10">
        <f t="shared" si="6"/>
        <v>0.1</v>
      </c>
      <c r="O6" s="44">
        <f t="shared" si="7"/>
        <v>19325.514999999999</v>
      </c>
      <c r="P6" s="47"/>
      <c r="Q6" s="42"/>
      <c r="R6" s="27">
        <f t="shared" ref="R6:R16" si="8">+Q6+P6</f>
        <v>0</v>
      </c>
    </row>
    <row r="7" spans="1:18" x14ac:dyDescent="0.55000000000000004">
      <c r="A7" s="5" t="s">
        <v>4</v>
      </c>
      <c r="B7" s="38">
        <v>1</v>
      </c>
      <c r="C7" s="24">
        <v>13</v>
      </c>
      <c r="D7" s="6">
        <v>112000</v>
      </c>
      <c r="E7" s="6">
        <f t="shared" si="0"/>
        <v>135300</v>
      </c>
      <c r="F7" s="6">
        <f t="shared" si="1"/>
        <v>10080</v>
      </c>
      <c r="G7" s="6">
        <f t="shared" si="2"/>
        <v>145380</v>
      </c>
      <c r="H7" s="39">
        <v>0.1</v>
      </c>
      <c r="I7" s="50">
        <f t="shared" si="3"/>
        <v>14538</v>
      </c>
      <c r="J7" s="8">
        <v>125</v>
      </c>
      <c r="K7">
        <f t="shared" si="4"/>
        <v>151.25</v>
      </c>
      <c r="L7">
        <v>1879</v>
      </c>
      <c r="M7" s="9">
        <f t="shared" si="5"/>
        <v>284198.75</v>
      </c>
      <c r="N7" s="10">
        <f t="shared" si="6"/>
        <v>0.1</v>
      </c>
      <c r="O7" s="44">
        <f t="shared" si="7"/>
        <v>28419.875</v>
      </c>
      <c r="P7" s="47"/>
      <c r="Q7" s="42"/>
      <c r="R7" s="27">
        <f t="shared" si="8"/>
        <v>0</v>
      </c>
    </row>
    <row r="8" spans="1:18" x14ac:dyDescent="0.55000000000000004">
      <c r="A8" s="5" t="s">
        <v>16</v>
      </c>
      <c r="B8" s="38">
        <v>1</v>
      </c>
      <c r="C8" s="24">
        <v>13</v>
      </c>
      <c r="D8" s="6">
        <v>112000</v>
      </c>
      <c r="E8" s="6">
        <f t="shared" si="0"/>
        <v>135300</v>
      </c>
      <c r="F8" s="6">
        <f t="shared" si="1"/>
        <v>10080</v>
      </c>
      <c r="G8" s="6">
        <f t="shared" si="2"/>
        <v>145380</v>
      </c>
      <c r="H8" s="39">
        <v>0.5</v>
      </c>
      <c r="I8" s="50">
        <f t="shared" si="3"/>
        <v>72690</v>
      </c>
      <c r="J8" s="8">
        <v>125</v>
      </c>
      <c r="K8">
        <f t="shared" si="4"/>
        <v>151.25</v>
      </c>
      <c r="L8">
        <v>1879</v>
      </c>
      <c r="M8" s="9">
        <f t="shared" si="5"/>
        <v>284198.75</v>
      </c>
      <c r="N8" s="10">
        <f t="shared" si="6"/>
        <v>0.5</v>
      </c>
      <c r="O8" s="44">
        <f t="shared" si="7"/>
        <v>142099.375</v>
      </c>
      <c r="P8" s="47"/>
      <c r="Q8" s="42"/>
      <c r="R8" s="27">
        <f t="shared" si="8"/>
        <v>0</v>
      </c>
    </row>
    <row r="9" spans="1:18" x14ac:dyDescent="0.55000000000000004">
      <c r="A9" s="5" t="s">
        <v>17</v>
      </c>
      <c r="B9" s="38">
        <v>1</v>
      </c>
      <c r="C9" s="24">
        <v>13</v>
      </c>
      <c r="D9" s="6">
        <v>112000</v>
      </c>
      <c r="E9" s="6">
        <f t="shared" si="0"/>
        <v>135300</v>
      </c>
      <c r="F9" s="6">
        <f t="shared" si="1"/>
        <v>10080</v>
      </c>
      <c r="G9" s="6">
        <f t="shared" si="2"/>
        <v>145380</v>
      </c>
      <c r="H9" s="39">
        <v>0.25</v>
      </c>
      <c r="I9" s="50">
        <f t="shared" si="3"/>
        <v>36345</v>
      </c>
      <c r="J9" s="8">
        <v>125</v>
      </c>
      <c r="K9">
        <f t="shared" si="4"/>
        <v>151.25</v>
      </c>
      <c r="L9">
        <v>1879</v>
      </c>
      <c r="M9" s="9">
        <f t="shared" si="5"/>
        <v>284198.75</v>
      </c>
      <c r="N9" s="10">
        <f t="shared" si="6"/>
        <v>0.25</v>
      </c>
      <c r="O9" s="44">
        <f t="shared" si="7"/>
        <v>71049.6875</v>
      </c>
      <c r="P9" s="47"/>
      <c r="Q9" s="42"/>
      <c r="R9" s="27">
        <f t="shared" si="8"/>
        <v>0</v>
      </c>
    </row>
    <row r="10" spans="1:18" x14ac:dyDescent="0.55000000000000004">
      <c r="A10" s="5" t="s">
        <v>8</v>
      </c>
      <c r="B10" s="38">
        <v>1</v>
      </c>
      <c r="C10" s="24">
        <v>13</v>
      </c>
      <c r="D10" s="6">
        <v>112000</v>
      </c>
      <c r="E10" s="6">
        <f t="shared" si="0"/>
        <v>135300</v>
      </c>
      <c r="F10" s="6">
        <f t="shared" si="1"/>
        <v>10080</v>
      </c>
      <c r="G10" s="6">
        <f t="shared" si="2"/>
        <v>145380</v>
      </c>
      <c r="H10" s="39">
        <v>0.1</v>
      </c>
      <c r="I10" s="50">
        <f t="shared" si="3"/>
        <v>14538</v>
      </c>
      <c r="J10" s="8">
        <v>125</v>
      </c>
      <c r="K10">
        <f t="shared" si="4"/>
        <v>151.25</v>
      </c>
      <c r="L10">
        <v>1879</v>
      </c>
      <c r="M10" s="9">
        <f t="shared" si="5"/>
        <v>284198.75</v>
      </c>
      <c r="N10" s="10">
        <f t="shared" si="6"/>
        <v>0.1</v>
      </c>
      <c r="O10" s="44">
        <f t="shared" si="7"/>
        <v>28419.875</v>
      </c>
      <c r="P10" s="47"/>
      <c r="Q10" s="42"/>
      <c r="R10" s="27">
        <f t="shared" si="8"/>
        <v>0</v>
      </c>
    </row>
    <row r="11" spans="1:18" x14ac:dyDescent="0.55000000000000004">
      <c r="A11" s="5" t="s">
        <v>9</v>
      </c>
      <c r="B11" s="38">
        <v>1</v>
      </c>
      <c r="C11" s="24">
        <v>13</v>
      </c>
      <c r="D11" s="6">
        <v>112000</v>
      </c>
      <c r="E11" s="6">
        <f t="shared" si="0"/>
        <v>135300</v>
      </c>
      <c r="F11" s="6">
        <f t="shared" si="1"/>
        <v>10080</v>
      </c>
      <c r="G11" s="6">
        <f t="shared" si="2"/>
        <v>145380</v>
      </c>
      <c r="H11" s="39">
        <v>0.1</v>
      </c>
      <c r="I11" s="50">
        <f t="shared" si="3"/>
        <v>14538</v>
      </c>
      <c r="J11" s="8">
        <v>125</v>
      </c>
      <c r="K11">
        <f t="shared" si="4"/>
        <v>151.25</v>
      </c>
      <c r="L11">
        <v>1879</v>
      </c>
      <c r="M11" s="9">
        <f t="shared" si="5"/>
        <v>284198.75</v>
      </c>
      <c r="N11" s="10">
        <f t="shared" si="6"/>
        <v>0.1</v>
      </c>
      <c r="O11" s="44">
        <f t="shared" si="7"/>
        <v>28419.875</v>
      </c>
      <c r="P11" s="47"/>
      <c r="Q11" s="42"/>
      <c r="R11" s="27">
        <f t="shared" si="8"/>
        <v>0</v>
      </c>
    </row>
    <row r="12" spans="1:18" x14ac:dyDescent="0.55000000000000004">
      <c r="A12" s="5" t="s">
        <v>3</v>
      </c>
      <c r="B12" s="38">
        <v>1</v>
      </c>
      <c r="C12" s="24">
        <v>12</v>
      </c>
      <c r="D12" s="6">
        <v>99000</v>
      </c>
      <c r="E12" s="6">
        <f t="shared" si="0"/>
        <v>122300</v>
      </c>
      <c r="F12" s="6">
        <f t="shared" si="1"/>
        <v>8910</v>
      </c>
      <c r="G12" s="6">
        <f t="shared" si="2"/>
        <v>131210</v>
      </c>
      <c r="H12" s="39">
        <v>0.1</v>
      </c>
      <c r="I12" s="50">
        <f t="shared" si="3"/>
        <v>13121</v>
      </c>
      <c r="J12" s="8">
        <v>115</v>
      </c>
      <c r="K12">
        <f t="shared" si="4"/>
        <v>139.15</v>
      </c>
      <c r="L12">
        <v>1879</v>
      </c>
      <c r="M12" s="9">
        <f t="shared" si="5"/>
        <v>261462.85</v>
      </c>
      <c r="N12" s="10">
        <f t="shared" si="6"/>
        <v>0.1</v>
      </c>
      <c r="O12" s="44">
        <f t="shared" si="7"/>
        <v>26146.285000000003</v>
      </c>
      <c r="P12" s="47"/>
      <c r="Q12" s="42"/>
      <c r="R12" s="27">
        <f t="shared" si="8"/>
        <v>0</v>
      </c>
    </row>
    <row r="13" spans="1:18" x14ac:dyDescent="0.55000000000000004">
      <c r="A13" s="5" t="s">
        <v>5</v>
      </c>
      <c r="B13" s="38">
        <v>1</v>
      </c>
      <c r="C13" s="24">
        <v>11</v>
      </c>
      <c r="D13" s="6">
        <v>86000</v>
      </c>
      <c r="E13" s="6">
        <f t="shared" si="0"/>
        <v>109300</v>
      </c>
      <c r="F13" s="6">
        <f t="shared" si="1"/>
        <v>7740</v>
      </c>
      <c r="G13" s="6">
        <f t="shared" si="2"/>
        <v>117040</v>
      </c>
      <c r="H13" s="39">
        <v>0.05</v>
      </c>
      <c r="I13" s="50">
        <f t="shared" si="3"/>
        <v>5852</v>
      </c>
      <c r="J13" s="8">
        <v>105</v>
      </c>
      <c r="K13">
        <f t="shared" si="4"/>
        <v>127.05</v>
      </c>
      <c r="L13">
        <v>1879</v>
      </c>
      <c r="M13" s="9">
        <f t="shared" si="5"/>
        <v>238726.94999999998</v>
      </c>
      <c r="N13" s="10">
        <f t="shared" si="6"/>
        <v>0.05</v>
      </c>
      <c r="O13" s="44">
        <f t="shared" si="7"/>
        <v>11936.3475</v>
      </c>
      <c r="P13" s="47"/>
      <c r="Q13" s="42"/>
      <c r="R13" s="27">
        <f t="shared" si="8"/>
        <v>0</v>
      </c>
    </row>
    <row r="14" spans="1:18" x14ac:dyDescent="0.55000000000000004">
      <c r="A14" s="5" t="s">
        <v>6</v>
      </c>
      <c r="B14" s="38">
        <v>2</v>
      </c>
      <c r="C14" s="24">
        <v>10</v>
      </c>
      <c r="D14" s="6">
        <v>75000</v>
      </c>
      <c r="E14" s="6">
        <f t="shared" si="0"/>
        <v>98300</v>
      </c>
      <c r="F14" s="6">
        <f t="shared" si="1"/>
        <v>6750</v>
      </c>
      <c r="G14" s="6">
        <f t="shared" si="2"/>
        <v>105050</v>
      </c>
      <c r="H14" s="39">
        <v>0.25</v>
      </c>
      <c r="I14" s="50">
        <f t="shared" si="3"/>
        <v>52525</v>
      </c>
      <c r="J14" s="8">
        <v>95</v>
      </c>
      <c r="K14">
        <f t="shared" si="4"/>
        <v>114.95</v>
      </c>
      <c r="L14">
        <v>1879</v>
      </c>
      <c r="M14" s="9">
        <f t="shared" si="5"/>
        <v>215991.05000000002</v>
      </c>
      <c r="N14" s="10">
        <f t="shared" si="6"/>
        <v>0.25</v>
      </c>
      <c r="O14" s="44">
        <f t="shared" si="7"/>
        <v>107995.52500000001</v>
      </c>
      <c r="P14" s="47"/>
      <c r="Q14" s="42"/>
      <c r="R14" s="27">
        <f t="shared" si="8"/>
        <v>0</v>
      </c>
    </row>
    <row r="15" spans="1:18" x14ac:dyDescent="0.55000000000000004">
      <c r="A15" s="5" t="s">
        <v>7</v>
      </c>
      <c r="B15" s="38">
        <v>1</v>
      </c>
      <c r="C15" s="24">
        <v>11</v>
      </c>
      <c r="D15" s="6">
        <v>86000</v>
      </c>
      <c r="E15" s="6">
        <f t="shared" si="0"/>
        <v>109300</v>
      </c>
      <c r="F15" s="6">
        <f t="shared" si="1"/>
        <v>7740</v>
      </c>
      <c r="G15" s="6">
        <f t="shared" si="2"/>
        <v>117040</v>
      </c>
      <c r="H15" s="39">
        <v>0.05</v>
      </c>
      <c r="I15" s="50">
        <f t="shared" si="3"/>
        <v>5852</v>
      </c>
      <c r="J15" s="8">
        <v>105</v>
      </c>
      <c r="K15">
        <f t="shared" si="4"/>
        <v>127.05</v>
      </c>
      <c r="L15">
        <v>1879</v>
      </c>
      <c r="M15" s="9">
        <f t="shared" si="5"/>
        <v>238726.94999999998</v>
      </c>
      <c r="N15" s="10">
        <f t="shared" si="6"/>
        <v>0.05</v>
      </c>
      <c r="O15" s="44">
        <f t="shared" si="7"/>
        <v>11936.3475</v>
      </c>
      <c r="P15" s="47"/>
      <c r="Q15" s="42"/>
      <c r="R15" s="27">
        <f t="shared" si="8"/>
        <v>0</v>
      </c>
    </row>
    <row r="16" spans="1:18" x14ac:dyDescent="0.55000000000000004">
      <c r="A16" s="5" t="s">
        <v>18</v>
      </c>
      <c r="B16" s="38">
        <v>1</v>
      </c>
      <c r="C16" s="24">
        <v>10</v>
      </c>
      <c r="D16" s="6">
        <v>75000</v>
      </c>
      <c r="E16" s="6">
        <f t="shared" si="0"/>
        <v>98300</v>
      </c>
      <c r="F16" s="6">
        <f t="shared" si="1"/>
        <v>6750</v>
      </c>
      <c r="G16" s="6">
        <f t="shared" si="2"/>
        <v>105050</v>
      </c>
      <c r="H16" s="39">
        <v>0.1</v>
      </c>
      <c r="I16" s="50">
        <f t="shared" si="3"/>
        <v>10505</v>
      </c>
      <c r="J16" s="8">
        <v>95</v>
      </c>
      <c r="K16">
        <f t="shared" si="4"/>
        <v>114.95</v>
      </c>
      <c r="L16">
        <v>1879</v>
      </c>
      <c r="M16" s="9">
        <f t="shared" si="5"/>
        <v>215991.05000000002</v>
      </c>
      <c r="N16" s="10">
        <f t="shared" si="6"/>
        <v>0.1</v>
      </c>
      <c r="O16" s="44">
        <f t="shared" si="7"/>
        <v>21599.105000000003</v>
      </c>
      <c r="P16" s="47"/>
      <c r="Q16" s="42"/>
      <c r="R16" s="27">
        <f t="shared" si="8"/>
        <v>0</v>
      </c>
    </row>
    <row r="17" spans="1:18" ht="14.7" thickBot="1" x14ac:dyDescent="0.6">
      <c r="A17" s="11" t="s">
        <v>19</v>
      </c>
      <c r="B17" s="12">
        <v>1</v>
      </c>
      <c r="C17" s="13">
        <v>10</v>
      </c>
      <c r="D17" s="14">
        <v>75000</v>
      </c>
      <c r="E17" s="14">
        <f t="shared" si="0"/>
        <v>98300</v>
      </c>
      <c r="F17" s="14">
        <f t="shared" si="1"/>
        <v>6750</v>
      </c>
      <c r="G17" s="14">
        <f t="shared" si="2"/>
        <v>105050</v>
      </c>
      <c r="H17" s="15">
        <v>0.1</v>
      </c>
      <c r="I17" s="51">
        <f t="shared" si="3"/>
        <v>10505</v>
      </c>
      <c r="J17" s="17">
        <v>95</v>
      </c>
      <c r="K17" s="13">
        <f t="shared" si="4"/>
        <v>114.95</v>
      </c>
      <c r="L17" s="13">
        <v>1879</v>
      </c>
      <c r="M17" s="18">
        <f t="shared" si="5"/>
        <v>215991.05000000002</v>
      </c>
      <c r="N17" s="19">
        <f t="shared" si="6"/>
        <v>0.1</v>
      </c>
      <c r="O17" s="45">
        <f t="shared" si="7"/>
        <v>21599.105000000003</v>
      </c>
      <c r="P17" s="48"/>
      <c r="Q17" s="43"/>
      <c r="R17" s="28">
        <f>+Q17+P17</f>
        <v>0</v>
      </c>
    </row>
    <row r="18" spans="1:18" ht="14.7" thickBot="1" x14ac:dyDescent="0.6">
      <c r="D18" s="4"/>
      <c r="E18" s="4"/>
      <c r="F18" s="4"/>
      <c r="G18" s="4"/>
      <c r="I18" s="33">
        <f>SUM(I4:I17)</f>
        <v>291135</v>
      </c>
      <c r="O18" s="20">
        <f>SUM(O4:O17)</f>
        <v>578060.25749999995</v>
      </c>
      <c r="R18" s="40">
        <f>SUM(R4:R17)</f>
        <v>0</v>
      </c>
    </row>
    <row r="19" spans="1:18" s="3" customFormat="1" x14ac:dyDescent="0.55000000000000004">
      <c r="A19"/>
      <c r="B19"/>
      <c r="C19"/>
      <c r="D19" s="4"/>
      <c r="E19" s="4"/>
      <c r="F19" s="4"/>
      <c r="G19" s="4"/>
      <c r="H19"/>
      <c r="I19" s="1"/>
      <c r="J19"/>
      <c r="K19"/>
      <c r="L19"/>
      <c r="M19"/>
      <c r="N19"/>
      <c r="O19"/>
      <c r="P19"/>
    </row>
    <row r="20" spans="1:18" s="3" customFormat="1" ht="18.600000000000001" thickBot="1" x14ac:dyDescent="0.75">
      <c r="A20" s="2" t="s">
        <v>23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8" ht="29.1" thickBot="1" x14ac:dyDescent="0.6">
      <c r="A21" s="29" t="s">
        <v>20</v>
      </c>
      <c r="B21" s="30" t="s">
        <v>10</v>
      </c>
      <c r="C21" s="30" t="s">
        <v>11</v>
      </c>
      <c r="D21" s="30" t="s">
        <v>13</v>
      </c>
      <c r="E21" s="30" t="s">
        <v>14</v>
      </c>
      <c r="F21" s="30" t="s">
        <v>30</v>
      </c>
      <c r="G21" s="30" t="s">
        <v>31</v>
      </c>
      <c r="H21" s="30" t="s">
        <v>15</v>
      </c>
      <c r="I21" s="31" t="s">
        <v>12</v>
      </c>
    </row>
    <row r="22" spans="1:18" x14ac:dyDescent="0.55000000000000004">
      <c r="A22" s="22" t="s">
        <v>16</v>
      </c>
      <c r="B22" s="34">
        <v>1</v>
      </c>
      <c r="C22" s="34">
        <v>13</v>
      </c>
      <c r="D22" s="35">
        <v>112000</v>
      </c>
      <c r="E22" s="35">
        <f t="shared" ref="E22:E25" si="9">+D22+23300</f>
        <v>135300</v>
      </c>
      <c r="F22" s="35">
        <f t="shared" ref="F22:F25" si="10">+D22*0.09</f>
        <v>10080</v>
      </c>
      <c r="G22" s="35">
        <f t="shared" ref="G22:G25" si="11">+F22+E22</f>
        <v>145380</v>
      </c>
      <c r="H22" s="36">
        <v>0.1</v>
      </c>
      <c r="I22" s="37">
        <f t="shared" ref="I22:I25" si="12">+G22*B22*H22</f>
        <v>14538</v>
      </c>
    </row>
    <row r="23" spans="1:18" x14ac:dyDescent="0.55000000000000004">
      <c r="A23" s="5" t="s">
        <v>18</v>
      </c>
      <c r="B23" s="38">
        <v>1</v>
      </c>
      <c r="C23" s="38">
        <v>10</v>
      </c>
      <c r="D23" s="6">
        <v>75000</v>
      </c>
      <c r="E23" s="6">
        <f t="shared" si="9"/>
        <v>98300</v>
      </c>
      <c r="F23" s="6">
        <f t="shared" si="10"/>
        <v>6750</v>
      </c>
      <c r="G23" s="6">
        <f t="shared" si="11"/>
        <v>105050</v>
      </c>
      <c r="H23" s="39">
        <v>0.05</v>
      </c>
      <c r="I23" s="7">
        <f t="shared" si="12"/>
        <v>5252.5</v>
      </c>
    </row>
    <row r="24" spans="1:18" x14ac:dyDescent="0.55000000000000004">
      <c r="A24" s="5" t="s">
        <v>19</v>
      </c>
      <c r="B24" s="38">
        <v>1</v>
      </c>
      <c r="C24" s="38">
        <v>10</v>
      </c>
      <c r="D24" s="6">
        <v>75000</v>
      </c>
      <c r="E24" s="6">
        <f t="shared" si="9"/>
        <v>98300</v>
      </c>
      <c r="F24" s="6">
        <f t="shared" si="10"/>
        <v>6750</v>
      </c>
      <c r="G24" s="6">
        <f t="shared" si="11"/>
        <v>105050</v>
      </c>
      <c r="H24" s="39">
        <v>0</v>
      </c>
      <c r="I24" s="7">
        <f t="shared" si="12"/>
        <v>0</v>
      </c>
    </row>
    <row r="25" spans="1:18" ht="14.7" thickBot="1" x14ac:dyDescent="0.6">
      <c r="A25" s="11" t="s">
        <v>21</v>
      </c>
      <c r="B25" s="12">
        <v>0</v>
      </c>
      <c r="C25" s="12">
        <v>9</v>
      </c>
      <c r="D25" s="14">
        <v>67000</v>
      </c>
      <c r="E25" s="14">
        <f t="shared" si="9"/>
        <v>90300</v>
      </c>
      <c r="F25" s="14">
        <f t="shared" si="10"/>
        <v>6030</v>
      </c>
      <c r="G25" s="14">
        <f t="shared" si="11"/>
        <v>96330</v>
      </c>
      <c r="H25" s="15">
        <v>0</v>
      </c>
      <c r="I25" s="16">
        <f t="shared" si="12"/>
        <v>0</v>
      </c>
    </row>
    <row r="26" spans="1:18" ht="14.7" thickBot="1" x14ac:dyDescent="0.6">
      <c r="I26" s="33">
        <f>SUM(I22:I25)</f>
        <v>19790.5</v>
      </c>
    </row>
    <row r="29" spans="1:18" ht="18.3" x14ac:dyDescent="0.7">
      <c r="A29" s="2" t="s">
        <v>45</v>
      </c>
    </row>
    <row r="30" spans="1:18" x14ac:dyDescent="0.55000000000000004">
      <c r="A30" t="s">
        <v>35</v>
      </c>
    </row>
    <row r="31" spans="1:18" x14ac:dyDescent="0.55000000000000004">
      <c r="A31" t="s">
        <v>36</v>
      </c>
    </row>
    <row r="32" spans="1:18" x14ac:dyDescent="0.55000000000000004">
      <c r="A32" t="s">
        <v>37</v>
      </c>
    </row>
    <row r="33" spans="1:1" x14ac:dyDescent="0.55000000000000004">
      <c r="A33" t="s">
        <v>38</v>
      </c>
    </row>
    <row r="34" spans="1:1" x14ac:dyDescent="0.55000000000000004">
      <c r="A34" t="s">
        <v>40</v>
      </c>
    </row>
    <row r="35" spans="1:1" x14ac:dyDescent="0.55000000000000004">
      <c r="A35" t="s">
        <v>39</v>
      </c>
    </row>
    <row r="36" spans="1:1" x14ac:dyDescent="0.55000000000000004">
      <c r="A36" t="s">
        <v>42</v>
      </c>
    </row>
    <row r="37" spans="1:1" x14ac:dyDescent="0.55000000000000004">
      <c r="A37" t="s">
        <v>43</v>
      </c>
    </row>
    <row r="38" spans="1:1" x14ac:dyDescent="0.55000000000000004">
      <c r="A38" t="s">
        <v>41</v>
      </c>
    </row>
    <row r="39" spans="1:1" x14ac:dyDescent="0.55000000000000004">
      <c r="A39" t="s">
        <v>44</v>
      </c>
    </row>
  </sheetData>
  <mergeCells count="3">
    <mergeCell ref="A2:I2"/>
    <mergeCell ref="J2:O2"/>
    <mergeCell ref="P2:R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E1E47-C711-4623-B116-AAC8FDBE7D21}"/>
</file>

<file path=customXml/itemProps2.xml><?xml version="1.0" encoding="utf-8"?>
<ds:datastoreItem xmlns:ds="http://schemas.openxmlformats.org/officeDocument/2006/customXml" ds:itemID="{F6DE109E-878A-41D7-A351-5EAB555C69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</dc:creator>
  <cp:lastModifiedBy>alfre</cp:lastModifiedBy>
  <dcterms:created xsi:type="dcterms:W3CDTF">2021-04-26T09:41:20Z</dcterms:created>
  <dcterms:modified xsi:type="dcterms:W3CDTF">2021-04-29T09:14:25Z</dcterms:modified>
</cp:coreProperties>
</file>