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4.xml" ContentType="application/vnd.openxmlformats-officedocument.drawing+xml"/>
  <Override PartName="/xl/drawings/drawing13.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drawings/drawing16.xml" ContentType="application/vnd.openxmlformats-officedocument.drawing+xml"/>
  <Override PartName="/xl/drawings/drawing12.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drawings/drawing3.xml" ContentType="application/vnd.openxmlformats-officedocument.drawing+xml"/>
  <Override PartName="/xl/worksheets/sheet17.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6.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ctrlProps/ctrlProp177.xml" ContentType="application/vnd.ms-excel.controlproperties+xml"/>
  <Override PartName="/xl/ctrlProps/ctrlProp32.xml" ContentType="application/vnd.ms-excel.controlproperties+xml"/>
  <Override PartName="/xl/ctrlProps/ctrlProp18.xml" ContentType="application/vnd.ms-excel.controlproperties+xml"/>
  <Override PartName="/xl/ctrlProps/ctrlProp176.xml" ContentType="application/vnd.ms-excel.controlproperties+xml"/>
  <Override PartName="/xl/ctrlProps/ctrlProp17.xml" ContentType="application/vnd.ms-excel.controlproperties+xml"/>
  <Override PartName="/xl/ctrlProps/ctrlProp174.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5.xml" ContentType="application/vnd.ms-excel.controlproperties+xml"/>
  <Override PartName="/xl/ctrlProps/ctrlProp169.xml" ContentType="application/vnd.ms-excel.controlproperties+xml"/>
  <Override PartName="/xl/ctrlProps/ctrlProp179.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86.xml" ContentType="application/vnd.ms-excel.controlproperties+xml"/>
  <Override PartName="/xl/ctrlProps/ctrlProp185.xml" ContentType="application/vnd.ms-excel.controlproperties+xml"/>
  <Override PartName="/xl/ctrlProps/ctrlProp184.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78.xml" ContentType="application/vnd.ms-excel.controlproperties+xml"/>
  <Override PartName="/xl/ctrlProps/ctrlProp158.xml" ContentType="application/vnd.ms-excel.controlproperties+xml"/>
  <Override PartName="/xl/ctrlProps/ctrlProp167.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1.xml" ContentType="application/vnd.ms-excel.controlproperties+xml"/>
  <Override PartName="/xl/ctrlProps/ctrlProp150.xml" ContentType="application/vnd.ms-excel.controlproperties+xml"/>
  <Override PartName="/xl/ctrlProps/ctrlProp149.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91.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2.xml" ContentType="application/vnd.ms-excel.controlproperties+xml"/>
  <Override PartName="/xl/ctrlProps/ctrlProp161.xml" ContentType="application/vnd.ms-excel.controlproperties+xml"/>
  <Override PartName="/xl/ctrlProps/ctrlProp160.xml" ContentType="application/vnd.ms-excel.controlproperties+xml"/>
  <Override PartName="/xl/ctrlProps/ctrlProp159.xml" ContentType="application/vnd.ms-excel.controlproperties+xml"/>
  <Override PartName="/xl/ctrlProps/ctrlProp168.xml" ContentType="application/vnd.ms-excel.controlproperties+xml"/>
  <Override PartName="/xl/ctrlProps/ctrlProp20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xl/ctrlProps/ctrlProp12.xml" ContentType="application/vnd.ms-excel.controlproperties+xml"/>
  <Override PartName="/xl/ctrlProps/ctrlProp220.xml" ContentType="application/vnd.ms-excel.controlproperties+xml"/>
  <Override PartName="/xl/ctrlProps/ctrlProp219.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10.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144.xml" ContentType="application/vnd.ms-excel.controlproperties+xml"/>
  <Override PartName="/xl/ctrlProps/ctrlProp201.xml" ContentType="application/vnd.ms-excel.controlproperties+xml"/>
  <Override PartName="/xl/ctrlProps/ctrlProp197.xml" ContentType="application/vnd.ms-excel.controlproperties+xml"/>
  <Override PartName="/xl/ctrlProps/ctrlProp196.xml" ContentType="application/vnd.ms-excel.controlproperties+xml"/>
  <Override PartName="/xl/ctrlProps/ctrlProp195.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0.xml" ContentType="application/vnd.ms-excel.controlproperties+xml"/>
  <Override PartName="/xl/ctrlProps/ctrlProp209.xml" ContentType="application/vnd.ms-excel.controlproperties+xml"/>
  <Override PartName="/xl/ctrlProps/ctrlProp208.xml" ContentType="application/vnd.ms-excel.controlproperties+xml"/>
  <Override PartName="/xl/ctrlProps/ctrlProp207.xml" ContentType="application/vnd.ms-excel.controlproperties+xml"/>
  <Override PartName="/xl/ctrlProps/ctrlProp206.xml" ContentType="application/vnd.ms-excel.controlproperties+xml"/>
  <Override PartName="/xl/ctrlProps/ctrlProp205.xml" ContentType="application/vnd.ms-excel.controlproperties+xml"/>
  <Override PartName="/xl/ctrlProps/ctrlProp192.xml" ContentType="application/vnd.ms-excel.controlproperties+xml"/>
  <Override PartName="/xl/ctrlProps/ctrlProp143.xml" ContentType="application/vnd.ms-excel.controlproperties+xml"/>
  <Override PartName="/xl/ctrlProps/ctrlProp19.xml" ContentType="application/vnd.ms-excel.controlproperties+xml"/>
  <Override PartName="/xl/ctrlProps/ctrlProp2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29.xml" ContentType="application/vnd.ms-excel.controlproperties+xml"/>
  <Override PartName="/xl/ctrlProps/ctrlProp68.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62.xml" ContentType="application/vnd.ms-excel.controlproperties+xml"/>
  <Override PartName="/xl/ctrlProps/ctrlProp61.xml" ContentType="application/vnd.ms-excel.controlproperties+xml"/>
  <Override PartName="/xl/ctrlProps/ctrlProp6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0.xml" ContentType="application/vnd.ms-excel.controlproperties+xml"/>
  <Override PartName="/xl/ctrlProps/ctrlProp39.xml" ContentType="application/vnd.ms-excel.controlproperties+xml"/>
  <Override PartName="/xl/ctrlProps/ctrlProp38.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24.xml" ContentType="application/vnd.ms-excel.controlproperties+xml"/>
  <Override PartName="/xl/ctrlProps/ctrlProp123.xml" ContentType="application/vnd.ms-excel.controlproperties+xml"/>
  <Override PartName="/xl/ctrlProps/ctrlProp122.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30.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38.xml" ContentType="application/vnd.ms-excel.controlproperties+xml"/>
  <Override PartName="/xl/ctrlProps/ctrlProp137.xml" ContentType="application/vnd.ms-excel.controlproperties+xml"/>
  <Override PartName="/xl/ctrlProps/ctrlProp136.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98.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97.xml" ContentType="application/vnd.ms-excel.controlproperties+xml"/>
  <Override PartName="/xl/ctrlProps/ctrlProp96.xml" ContentType="application/vnd.ms-excel.controlproperties+xml"/>
  <Override PartName="/xl/ctrlProps/ctrlProp95.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1.xml" ContentType="application/vnd.ms-excel.controlproperties+xml"/>
  <Override PartName="/xl/ctrlProps/ctrlProp110.xml" ContentType="application/vnd.ms-excel.controlproperties+xml"/>
  <Override PartName="/xl/ctrlProps/ctrlProp109.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209"/>
  <workbookPr codeName="ThisWorkbook"/>
  <mc:AlternateContent xmlns:mc="http://schemas.openxmlformats.org/markup-compatibility/2006">
    <mc:Choice Requires="x15">
      <x15ac:absPath xmlns:x15ac="http://schemas.microsoft.com/office/spreadsheetml/2010/11/ac" url="/Users/Raamwerk/Documents/Margreet/raamwerk_2017/2017_1_BRAIN/kennisplatform_juridisch/AVG/"/>
    </mc:Choice>
  </mc:AlternateContent>
  <bookViews>
    <workbookView showHorizontalScroll="0" showSheetTabs="0" xWindow="0" yWindow="460" windowWidth="25440" windowHeight="12500"/>
  </bookViews>
  <sheets>
    <sheet name="Start" sheetId="33" r:id="rId1"/>
    <sheet name="B01" sheetId="1" r:id="rId2"/>
    <sheet name="B02" sheetId="35" r:id="rId3"/>
    <sheet name="B03" sheetId="37" r:id="rId4"/>
    <sheet name="U01" sheetId="38" r:id="rId5"/>
    <sheet name="U02" sheetId="40" r:id="rId6"/>
    <sheet name="U03" sheetId="42" r:id="rId7"/>
    <sheet name="U04" sheetId="43" r:id="rId8"/>
    <sheet name="U05" sheetId="44" r:id="rId9"/>
    <sheet name="U06" sheetId="45" r:id="rId10"/>
    <sheet name="U07" sheetId="46" r:id="rId11"/>
    <sheet name="K01" sheetId="49" r:id="rId12"/>
    <sheet name="K02" sheetId="48" r:id="rId13"/>
    <sheet name="K03" sheetId="47" r:id="rId14"/>
    <sheet name="Advies" sheetId="3" r:id="rId15"/>
    <sheet name="Begrippen" sheetId="32" r:id="rId16"/>
    <sheet name="360 info" sheetId="50" r:id="rId17"/>
  </sheets>
  <definedNames>
    <definedName name="adviesniveau">Advies!$F$6</definedName>
    <definedName name="_xlnm.Print_Area" localSheetId="14">Advies!$B:$C</definedName>
    <definedName name="_xlnm.Print_Area" localSheetId="1">'B01'!$B:$K</definedName>
    <definedName name="_xlnm.Print_Area" localSheetId="2">'B02'!$B:$K</definedName>
    <definedName name="_xlnm.Print_Area" localSheetId="3">'B03'!$B:$K</definedName>
    <definedName name="_xlnm.Print_Area" localSheetId="15">Begrippen!$A:$C</definedName>
    <definedName name="_xlnm.Print_Area" localSheetId="11">'K01'!$B:$K</definedName>
    <definedName name="_xlnm.Print_Area" localSheetId="12">'K02'!$B:$K</definedName>
    <definedName name="_xlnm.Print_Area" localSheetId="13">'K03'!$B:$K</definedName>
    <definedName name="_xlnm.Print_Area" localSheetId="4">'U01'!$B:$K</definedName>
    <definedName name="_xlnm.Print_Area" localSheetId="5">'U02'!$B:$K</definedName>
    <definedName name="_xlnm.Print_Area" localSheetId="6">'U03'!$B:$K</definedName>
    <definedName name="_xlnm.Print_Area" localSheetId="7">'U04'!$B:$K</definedName>
    <definedName name="_xlnm.Print_Area" localSheetId="8">'U05'!$B:$K</definedName>
    <definedName name="_xlnm.Print_Area" localSheetId="9">'U06'!$B:$K</definedName>
    <definedName name="_xlnm.Print_Area" localSheetId="10">'U07'!$B:$K</definedName>
    <definedName name="ambitie">Start!$F$15</definedName>
    <definedName name="antw1" localSheetId="1">'B01'!$F$4</definedName>
    <definedName name="antw1" localSheetId="2">'B02'!$F$4</definedName>
    <definedName name="antw1" localSheetId="3">'B03'!$F$4</definedName>
    <definedName name="antw1" localSheetId="11">'K01'!$F$4</definedName>
    <definedName name="antw1" localSheetId="12">'K02'!$F$4</definedName>
    <definedName name="antw1" localSheetId="13">'K03'!$F$4</definedName>
    <definedName name="antw1" localSheetId="4">'U01'!$F$4</definedName>
    <definedName name="antw1" localSheetId="5">'U02'!$F$4</definedName>
    <definedName name="antw1" localSheetId="6">'U03'!$F$4</definedName>
    <definedName name="antw1" localSheetId="7">'U04'!$F$4</definedName>
    <definedName name="antw1" localSheetId="8">'U05'!$F$4</definedName>
    <definedName name="antw1" localSheetId="9">'U06'!$F$4</definedName>
    <definedName name="antw1" localSheetId="10">'U07'!$F$4</definedName>
    <definedName name="antw1.1" localSheetId="3">'B03'!$F$9</definedName>
    <definedName name="antw2" localSheetId="1">'B01'!$F$9</definedName>
    <definedName name="antw2" localSheetId="2">'B02'!$F$9</definedName>
    <definedName name="antw2" localSheetId="3">'B03'!$F$11</definedName>
    <definedName name="antw2" localSheetId="11">'K01'!$F$9</definedName>
    <definedName name="antw2" localSheetId="12">'K02'!$F$9</definedName>
    <definedName name="antw2" localSheetId="13">'K03'!$F$9</definedName>
    <definedName name="antw2" localSheetId="4">'U01'!$F$9</definedName>
    <definedName name="antw2" localSheetId="5">'U02'!$F$9</definedName>
    <definedName name="antw2" localSheetId="6">'U03'!$F$9</definedName>
    <definedName name="antw2" localSheetId="7">'U04'!$F$9</definedName>
    <definedName name="antw2" localSheetId="8">'U05'!$F$9</definedName>
    <definedName name="antw2" localSheetId="9">'U06'!$F$9</definedName>
    <definedName name="antw2" localSheetId="10">'U07'!$F$9</definedName>
    <definedName name="antw2.1" localSheetId="3">'B03'!$F$16</definedName>
    <definedName name="antw2.1" localSheetId="4">'U01'!$F$14</definedName>
    <definedName name="antw2.2" localSheetId="4">'U01'!$F$16</definedName>
    <definedName name="antw3" localSheetId="3">'B03'!$F$18</definedName>
    <definedName name="antw3" localSheetId="13">'K03'!$F$14</definedName>
    <definedName name="antw3" localSheetId="6">'U03'!$F$14</definedName>
    <definedName name="antw3" localSheetId="7">'U04'!$F$14</definedName>
    <definedName name="antw3" localSheetId="10">'U07'!$F$14</definedName>
    <definedName name="antw3.1" localSheetId="1">'B01'!$F$14</definedName>
    <definedName name="antw3.1" localSheetId="2">'B02'!$F$14</definedName>
    <definedName name="antw3.1" localSheetId="3">'B03'!$F$23</definedName>
    <definedName name="antw3.1" localSheetId="11">'K01'!$F$14</definedName>
    <definedName name="antw3.1" localSheetId="12">'K02'!$F$14</definedName>
    <definedName name="antw3.1" localSheetId="13">'K03'!#REF!</definedName>
    <definedName name="antw3.1" localSheetId="5">'U02'!$F$14</definedName>
    <definedName name="antw3.1" localSheetId="10">'U07'!$F$19</definedName>
    <definedName name="antw3.2" localSheetId="1">'B01'!$F$16</definedName>
    <definedName name="antw3.2" localSheetId="2">'B02'!$F$16</definedName>
    <definedName name="antw3.2" localSheetId="3">'B03'!$F$25</definedName>
    <definedName name="antw3.2" localSheetId="12">'K02'!$F$16</definedName>
    <definedName name="antw4.1" localSheetId="1">'B01'!$F$20</definedName>
    <definedName name="antw4.1" localSheetId="2">'B02'!$F$20</definedName>
    <definedName name="antw4.1" localSheetId="3">'B03'!$F$29</definedName>
    <definedName name="antw4.1" localSheetId="11">'K01'!$F$18</definedName>
    <definedName name="antw4.1" localSheetId="12">'K02'!$F$20</definedName>
    <definedName name="antw4.1" localSheetId="13">'K03'!$F$21</definedName>
    <definedName name="antw4.1" localSheetId="4">'U01'!$F$20</definedName>
    <definedName name="antw4.1" localSheetId="5">'U02'!$F$18</definedName>
    <definedName name="antw4.1" localSheetId="6">'U03'!$F$21</definedName>
    <definedName name="antw4.1" localSheetId="7">'U04'!$F$21</definedName>
    <definedName name="antw4.1" localSheetId="8">'U05'!$F$16</definedName>
    <definedName name="antw4.1" localSheetId="9">'U06'!$F$16</definedName>
    <definedName name="antw4.1" localSheetId="10">'U07'!$F$23</definedName>
    <definedName name="antw4.2" localSheetId="1">'B01'!$F$22</definedName>
    <definedName name="antw4.2" localSheetId="2">'B02'!$F$22</definedName>
    <definedName name="antw4.2" localSheetId="3">'B03'!$F$31</definedName>
    <definedName name="antw4.2" localSheetId="11">'K01'!$F$20</definedName>
    <definedName name="antw4.2" localSheetId="12">'K02'!$F$22</definedName>
    <definedName name="antw4.2" localSheetId="13">'K03'!$F$23</definedName>
    <definedName name="antw4.2" localSheetId="4">'U01'!$F$22</definedName>
    <definedName name="antw4.2" localSheetId="5">'U02'!$F$20</definedName>
    <definedName name="antw4.2" localSheetId="6">'U03'!$F$23</definedName>
    <definedName name="antw4.2" localSheetId="7">'U04'!$F$23</definedName>
    <definedName name="antw4.2" localSheetId="8">'U05'!$F$18</definedName>
    <definedName name="antw4.2" localSheetId="9">'U06'!$F$18</definedName>
    <definedName name="antw4.2" localSheetId="10">'U07'!$F$25</definedName>
    <definedName name="antw4.3" localSheetId="11">'K01'!$F$22</definedName>
    <definedName name="antw4.3" localSheetId="13">'K03'!$F$25</definedName>
    <definedName name="antw4.3" localSheetId="7">'U04'!$F$25</definedName>
    <definedName name="antw4.4" localSheetId="11">'K01'!$F$24</definedName>
    <definedName name="antw4.4" localSheetId="13">'K03'!$F$27</definedName>
    <definedName name="antw4.5" localSheetId="13">'K03'!$F$29</definedName>
    <definedName name="antw5" localSheetId="1">'B01'!$F$26</definedName>
    <definedName name="antw5" localSheetId="2">'B02'!$F$26</definedName>
    <definedName name="antw5" localSheetId="3">'B03'!$F$35</definedName>
    <definedName name="antw5" localSheetId="4">'U01'!$F$26</definedName>
    <definedName name="antw5" localSheetId="5">'U02'!$F$24</definedName>
    <definedName name="antw5" localSheetId="6">'U03'!$F$27</definedName>
    <definedName name="antw5" localSheetId="7">'U04'!$F$29</definedName>
    <definedName name="antw5" localSheetId="10">'U07'!$F$29</definedName>
    <definedName name="antw5.1" localSheetId="11">'K01'!$F$28</definedName>
    <definedName name="antw5.1" localSheetId="12">'K02'!$F$26</definedName>
    <definedName name="antw5.1" localSheetId="13">'K03'!$F$33</definedName>
    <definedName name="antw5.1" localSheetId="8">'U05'!$F$22</definedName>
    <definedName name="antw5.1" localSheetId="9">'U06'!$F$22</definedName>
    <definedName name="antw5.2" localSheetId="11">'K01'!$F$30</definedName>
    <definedName name="antw5.2" localSheetId="12">'K02'!$F$28</definedName>
    <definedName name="antw5.2" localSheetId="13">'K03'!$F$35</definedName>
    <definedName name="antw5.2" localSheetId="8">'U05'!$F$24</definedName>
    <definedName name="antw5.2" localSheetId="9">'U06'!$F$24</definedName>
    <definedName name="antw5.3" localSheetId="11">'K01'!$F$32</definedName>
    <definedName name="filenaam">Start!$B$28</definedName>
    <definedName name="functie">Start!$C$9</definedName>
    <definedName name="naam">Start!$C$8</definedName>
    <definedName name="niveau" localSheetId="1">'B01'!$H$28</definedName>
    <definedName name="niveau" localSheetId="2">'B02'!$H$28</definedName>
    <definedName name="niveau" localSheetId="3">'B03'!$H$37</definedName>
    <definedName name="niveau" localSheetId="11">'K01'!$H$34</definedName>
    <definedName name="niveau" localSheetId="12">'K02'!$H$30</definedName>
    <definedName name="niveau" localSheetId="13">'K03'!$H$37</definedName>
    <definedName name="niveau" localSheetId="4">'U01'!$H$28</definedName>
    <definedName name="niveau" localSheetId="5">'U02'!$H$26</definedName>
    <definedName name="niveau" localSheetId="6">'U03'!$H$29</definedName>
    <definedName name="niveau" localSheetId="7">'U04'!$H$31</definedName>
    <definedName name="niveau" localSheetId="8">'U05'!$H$26</definedName>
    <definedName name="niveau" localSheetId="9">'U06'!$H$26</definedName>
    <definedName name="niveau" localSheetId="10">'U07'!$H$31</definedName>
    <definedName name="niveau3" localSheetId="1">'B01'!$H$17</definedName>
    <definedName name="niveau3" localSheetId="2">'B02'!$H$18</definedName>
    <definedName name="niveau3" localSheetId="3">'B03'!$H$27</definedName>
    <definedName name="niveau3" localSheetId="11">'K01'!$H$16</definedName>
    <definedName name="niveau3" localSheetId="12">'K02'!$H$18</definedName>
    <definedName name="niveau3" localSheetId="13">'K03'!$H$19</definedName>
    <definedName name="niveau3" localSheetId="4">'U01'!$H$18</definedName>
    <definedName name="niveau3" localSheetId="5">'U02'!$H$16</definedName>
    <definedName name="niveau3" localSheetId="6">'U03'!$H$19</definedName>
    <definedName name="niveau3" localSheetId="7">'U04'!$H$19</definedName>
    <definedName name="niveau3" localSheetId="8">'U05'!$H$14</definedName>
    <definedName name="niveau3" localSheetId="9">'U06'!$H$14</definedName>
    <definedName name="niveau3" localSheetId="10">'U07'!$H$21</definedName>
    <definedName name="organisatie">Start!$C$10</definedName>
    <definedName name="sector">Start!$C$11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Q10" i="50" l="1"/>
  <c r="Q6" i="50"/>
  <c r="K10" i="50"/>
  <c r="K6" i="50"/>
  <c r="F3" i="50"/>
  <c r="I14" i="47"/>
  <c r="H14" i="47"/>
  <c r="G14" i="47"/>
  <c r="I9" i="47"/>
  <c r="G9" i="47"/>
  <c r="H9" i="47"/>
  <c r="G9" i="48"/>
  <c r="H9" i="48"/>
  <c r="I9" i="48"/>
  <c r="G14" i="49"/>
  <c r="I14" i="49"/>
  <c r="G9" i="49"/>
  <c r="H9" i="49"/>
  <c r="I9" i="49"/>
  <c r="H19" i="46"/>
  <c r="H14" i="46"/>
  <c r="I14" i="46"/>
  <c r="G9" i="45"/>
  <c r="H9" i="45"/>
  <c r="I9" i="45"/>
  <c r="I9" i="44"/>
  <c r="H9" i="44"/>
  <c r="G9" i="44"/>
  <c r="H9" i="43"/>
  <c r="I9" i="43"/>
  <c r="H14" i="42"/>
  <c r="I14" i="42"/>
  <c r="G9" i="40"/>
  <c r="H9" i="40"/>
  <c r="I9" i="40"/>
  <c r="H16" i="38"/>
  <c r="I16" i="38"/>
  <c r="I14" i="38"/>
  <c r="H14" i="38"/>
  <c r="H9" i="38"/>
  <c r="G9" i="38"/>
  <c r="I9" i="38"/>
  <c r="I18" i="37"/>
  <c r="H18" i="37"/>
  <c r="G18" i="37"/>
  <c r="G11" i="37"/>
  <c r="H11" i="37"/>
  <c r="I11" i="37"/>
  <c r="I9" i="37"/>
  <c r="I16" i="37"/>
  <c r="I9" i="35"/>
  <c r="H9" i="35"/>
  <c r="I9" i="1"/>
  <c r="H9" i="1"/>
  <c r="G9" i="1"/>
  <c r="G29" i="47"/>
  <c r="G27" i="47"/>
  <c r="G25" i="47"/>
  <c r="G21" i="47"/>
  <c r="G22" i="49"/>
  <c r="G20" i="49"/>
  <c r="G18" i="49"/>
  <c r="G24" i="49"/>
  <c r="G21" i="42"/>
  <c r="M9" i="35"/>
  <c r="O15" i="42"/>
  <c r="N15" i="42"/>
  <c r="M15" i="42"/>
  <c r="O14" i="47"/>
  <c r="N14" i="47"/>
  <c r="M14" i="47"/>
  <c r="H9" i="37"/>
  <c r="H14" i="1"/>
  <c r="N14" i="1"/>
  <c r="G35" i="47"/>
  <c r="G33" i="47"/>
  <c r="G25" i="43"/>
  <c r="G23" i="43"/>
  <c r="G21" i="43"/>
  <c r="I16" i="1"/>
  <c r="Q16" i="1"/>
  <c r="I14" i="40"/>
  <c r="O14" i="40"/>
  <c r="P14" i="40"/>
  <c r="Q14" i="40"/>
  <c r="H14" i="40"/>
  <c r="N14" i="40"/>
  <c r="Q14" i="47"/>
  <c r="O9" i="49"/>
  <c r="Q9" i="49"/>
  <c r="N9" i="49"/>
  <c r="M9" i="49"/>
  <c r="O16" i="1"/>
  <c r="P16" i="1"/>
  <c r="P14" i="47"/>
  <c r="P9" i="49"/>
  <c r="G4" i="50"/>
  <c r="H4" i="50"/>
  <c r="I4" i="50"/>
  <c r="J4" i="50"/>
  <c r="K4" i="50"/>
  <c r="L4" i="50"/>
  <c r="M4" i="50"/>
  <c r="N4" i="50"/>
  <c r="O4" i="50"/>
  <c r="P4" i="50"/>
  <c r="Q4" i="50"/>
  <c r="R4" i="50"/>
  <c r="S4" i="50"/>
  <c r="G5" i="50"/>
  <c r="H5" i="50"/>
  <c r="I5" i="50"/>
  <c r="J5" i="50"/>
  <c r="K5" i="50"/>
  <c r="L5" i="50"/>
  <c r="M5" i="50"/>
  <c r="N5" i="50"/>
  <c r="O5" i="50"/>
  <c r="P5" i="50"/>
  <c r="Q5" i="50"/>
  <c r="R5" i="50"/>
  <c r="S5" i="50"/>
  <c r="G6" i="50"/>
  <c r="H6" i="50"/>
  <c r="I6" i="50"/>
  <c r="J6" i="50"/>
  <c r="L6" i="50"/>
  <c r="M6" i="50"/>
  <c r="N6" i="50"/>
  <c r="O6" i="50"/>
  <c r="P6" i="50"/>
  <c r="R6" i="50"/>
  <c r="S6" i="50"/>
  <c r="G7" i="50"/>
  <c r="H7" i="50"/>
  <c r="I7" i="50"/>
  <c r="J7" i="50"/>
  <c r="K7" i="50"/>
  <c r="L7" i="50"/>
  <c r="M7" i="50"/>
  <c r="N7" i="50"/>
  <c r="O7" i="50"/>
  <c r="P7" i="50"/>
  <c r="Q7" i="50"/>
  <c r="R7" i="50"/>
  <c r="S7" i="50"/>
  <c r="G8" i="50"/>
  <c r="H8" i="50"/>
  <c r="I8" i="50"/>
  <c r="J8" i="50"/>
  <c r="K8" i="50"/>
  <c r="L8" i="50"/>
  <c r="M8" i="50"/>
  <c r="N8" i="50"/>
  <c r="O8" i="50"/>
  <c r="P8" i="50"/>
  <c r="Q8" i="50"/>
  <c r="R8" i="50"/>
  <c r="S8" i="50"/>
  <c r="G9" i="50"/>
  <c r="H9" i="50"/>
  <c r="I9" i="50"/>
  <c r="J9" i="50"/>
  <c r="K9" i="50"/>
  <c r="L9" i="50"/>
  <c r="M9" i="50"/>
  <c r="N9" i="50"/>
  <c r="O9" i="50"/>
  <c r="P9" i="50"/>
  <c r="Q9" i="50"/>
  <c r="R9" i="50"/>
  <c r="S9" i="50"/>
  <c r="G10" i="50"/>
  <c r="H10" i="50"/>
  <c r="I10" i="50"/>
  <c r="J10" i="50"/>
  <c r="L10" i="50"/>
  <c r="M10" i="50"/>
  <c r="N10" i="50"/>
  <c r="O10" i="50"/>
  <c r="P10" i="50"/>
  <c r="R10" i="50"/>
  <c r="S10" i="50"/>
  <c r="G11" i="50"/>
  <c r="H11" i="50"/>
  <c r="I11" i="50"/>
  <c r="J11" i="50"/>
  <c r="K11" i="50"/>
  <c r="L11" i="50"/>
  <c r="M11" i="50"/>
  <c r="N11" i="50"/>
  <c r="O11" i="50"/>
  <c r="P11" i="50"/>
  <c r="Q11" i="50"/>
  <c r="R11" i="50"/>
  <c r="S11" i="50"/>
  <c r="G12" i="50"/>
  <c r="H12" i="50"/>
  <c r="I12" i="50"/>
  <c r="J12" i="50"/>
  <c r="K12" i="50"/>
  <c r="L12" i="50"/>
  <c r="M12" i="50"/>
  <c r="N12" i="50"/>
  <c r="O12" i="50"/>
  <c r="P12" i="50"/>
  <c r="Q12" i="50"/>
  <c r="R12" i="50"/>
  <c r="S12" i="50"/>
  <c r="G13" i="50"/>
  <c r="H13" i="50"/>
  <c r="I13" i="50"/>
  <c r="J13" i="50"/>
  <c r="K13" i="50"/>
  <c r="L13" i="50"/>
  <c r="M13" i="50"/>
  <c r="N13" i="50"/>
  <c r="O13" i="50"/>
  <c r="P13" i="50"/>
  <c r="Q13" i="50"/>
  <c r="R13" i="50"/>
  <c r="S13" i="50"/>
  <c r="G14" i="50"/>
  <c r="H14" i="50"/>
  <c r="I14" i="50"/>
  <c r="J14" i="50"/>
  <c r="K14" i="50"/>
  <c r="L14" i="50"/>
  <c r="M14" i="50"/>
  <c r="N14" i="50"/>
  <c r="O14" i="50"/>
  <c r="P14" i="50"/>
  <c r="Q14" i="50"/>
  <c r="R14" i="50"/>
  <c r="S14" i="50"/>
  <c r="G15" i="50"/>
  <c r="H15" i="50"/>
  <c r="I15" i="50"/>
  <c r="J15" i="50"/>
  <c r="K15" i="50"/>
  <c r="L15" i="50"/>
  <c r="M15" i="50"/>
  <c r="N15" i="50"/>
  <c r="O15" i="50"/>
  <c r="P15" i="50"/>
  <c r="Q15" i="50"/>
  <c r="R15" i="50"/>
  <c r="S15" i="50"/>
  <c r="G16" i="50"/>
  <c r="H16" i="50"/>
  <c r="I16" i="50"/>
  <c r="J16" i="50"/>
  <c r="K16" i="50"/>
  <c r="L16" i="50"/>
  <c r="M16" i="50"/>
  <c r="N16" i="50"/>
  <c r="O16" i="50"/>
  <c r="P16" i="50"/>
  <c r="Q16" i="50"/>
  <c r="R16" i="50"/>
  <c r="S16" i="50"/>
  <c r="G17" i="50"/>
  <c r="H17" i="50"/>
  <c r="I17" i="50"/>
  <c r="J17" i="50"/>
  <c r="K17" i="50"/>
  <c r="L17" i="50"/>
  <c r="M17" i="50"/>
  <c r="N17" i="50"/>
  <c r="O17" i="50"/>
  <c r="P17" i="50"/>
  <c r="Q17" i="50"/>
  <c r="R17" i="50"/>
  <c r="S17" i="50"/>
  <c r="G18" i="50"/>
  <c r="H18" i="50"/>
  <c r="I18" i="50"/>
  <c r="J18" i="50"/>
  <c r="K18" i="50"/>
  <c r="L18" i="50"/>
  <c r="M18" i="50"/>
  <c r="N18" i="50"/>
  <c r="O18" i="50"/>
  <c r="P18" i="50"/>
  <c r="Q18" i="50"/>
  <c r="R18" i="50"/>
  <c r="S18" i="50"/>
  <c r="G19" i="50"/>
  <c r="H19" i="50"/>
  <c r="I19" i="50"/>
  <c r="J19" i="50"/>
  <c r="K19" i="50"/>
  <c r="L19" i="50"/>
  <c r="M19" i="50"/>
  <c r="N19" i="50"/>
  <c r="O19" i="50"/>
  <c r="P19" i="50"/>
  <c r="Q19" i="50"/>
  <c r="R19" i="50"/>
  <c r="S19" i="50"/>
  <c r="G20" i="50"/>
  <c r="H20" i="50"/>
  <c r="I20" i="50"/>
  <c r="J20" i="50"/>
  <c r="K20" i="50"/>
  <c r="L20" i="50"/>
  <c r="M20" i="50"/>
  <c r="N20" i="50"/>
  <c r="O20" i="50"/>
  <c r="P20" i="50"/>
  <c r="Q20" i="50"/>
  <c r="R20" i="50"/>
  <c r="S20" i="50"/>
  <c r="G21" i="50"/>
  <c r="H21" i="50"/>
  <c r="I21" i="50"/>
  <c r="J21" i="50"/>
  <c r="K21" i="50"/>
  <c r="L21" i="50"/>
  <c r="M21" i="50"/>
  <c r="N21" i="50"/>
  <c r="O21" i="50"/>
  <c r="P21" i="50"/>
  <c r="Q21" i="50"/>
  <c r="R21" i="50"/>
  <c r="S21" i="50"/>
  <c r="H2" i="50"/>
  <c r="B3" i="50"/>
  <c r="S2" i="50"/>
  <c r="R2" i="50"/>
  <c r="Q2" i="50"/>
  <c r="P2" i="50"/>
  <c r="O2" i="50"/>
  <c r="N2" i="50"/>
  <c r="M2" i="50"/>
  <c r="L2" i="50"/>
  <c r="K2" i="50"/>
  <c r="J2" i="50"/>
  <c r="I2" i="50"/>
  <c r="G2" i="50"/>
  <c r="D3" i="50"/>
  <c r="C3" i="50"/>
  <c r="E3" i="50"/>
  <c r="B31" i="3"/>
  <c r="B39" i="3"/>
  <c r="B37" i="3"/>
  <c r="B35" i="3"/>
  <c r="B33" i="3"/>
  <c r="B15" i="3"/>
  <c r="B29" i="3"/>
  <c r="B27" i="3"/>
  <c r="B25" i="3"/>
  <c r="B23" i="3"/>
  <c r="B21" i="3"/>
  <c r="B19" i="3"/>
  <c r="B17" i="3"/>
  <c r="F15" i="33"/>
  <c r="P21" i="42"/>
  <c r="Q29" i="43"/>
  <c r="Q33" i="47"/>
  <c r="C3" i="3"/>
  <c r="A3" i="50"/>
  <c r="Q26" i="48"/>
  <c r="Q28" i="49"/>
  <c r="Q30" i="49"/>
  <c r="Q26" i="1"/>
  <c r="Q35" i="47"/>
  <c r="Q26" i="38"/>
  <c r="Q28" i="48"/>
  <c r="Q35" i="37"/>
  <c r="Q32" i="49"/>
  <c r="Q27" i="42"/>
  <c r="Q29" i="46"/>
  <c r="Q24" i="40"/>
  <c r="Q22" i="44"/>
  <c r="Q24" i="45"/>
  <c r="Q26" i="35"/>
  <c r="Q22" i="45"/>
  <c r="Q24" i="44"/>
  <c r="H14" i="49"/>
  <c r="P20" i="49"/>
  <c r="Q20" i="49"/>
  <c r="G28" i="49"/>
  <c r="P24" i="49"/>
  <c r="Q24" i="49"/>
  <c r="P22" i="49"/>
  <c r="Q22" i="49"/>
  <c r="P18" i="49"/>
  <c r="G30" i="49"/>
  <c r="G32" i="49"/>
  <c r="O4" i="49"/>
  <c r="N4" i="49"/>
  <c r="M4" i="49"/>
  <c r="M36" i="49"/>
  <c r="I4" i="49"/>
  <c r="H4" i="49"/>
  <c r="G4" i="49"/>
  <c r="G20" i="48"/>
  <c r="P20" i="48"/>
  <c r="G22" i="48"/>
  <c r="P22" i="48"/>
  <c r="Q22" i="48"/>
  <c r="G28" i="48"/>
  <c r="G26" i="48"/>
  <c r="I16" i="48"/>
  <c r="Q16" i="48"/>
  <c r="I14" i="48"/>
  <c r="H14" i="48"/>
  <c r="N14" i="48"/>
  <c r="G14" i="48"/>
  <c r="O9" i="48"/>
  <c r="P9" i="48"/>
  <c r="N9" i="48"/>
  <c r="M9" i="48"/>
  <c r="O4" i="48"/>
  <c r="N4" i="48"/>
  <c r="M4" i="48"/>
  <c r="I4" i="48"/>
  <c r="H4" i="48"/>
  <c r="G4" i="48"/>
  <c r="P29" i="47"/>
  <c r="Q29" i="47"/>
  <c r="P27" i="47"/>
  <c r="Q27" i="47"/>
  <c r="P25" i="47"/>
  <c r="Q25" i="47"/>
  <c r="G23" i="47"/>
  <c r="P23" i="47"/>
  <c r="Q23" i="47"/>
  <c r="P21" i="47"/>
  <c r="O9" i="47"/>
  <c r="N9" i="47"/>
  <c r="M9" i="47"/>
  <c r="O4" i="47"/>
  <c r="Q4" i="47"/>
  <c r="N4" i="47"/>
  <c r="M4" i="47"/>
  <c r="I4" i="47"/>
  <c r="H4" i="47"/>
  <c r="G4" i="47"/>
  <c r="G25" i="46"/>
  <c r="P25" i="46"/>
  <c r="Q25" i="46"/>
  <c r="G23" i="46"/>
  <c r="P23" i="46"/>
  <c r="Q23" i="46"/>
  <c r="I19" i="46"/>
  <c r="O19" i="46"/>
  <c r="G14" i="46"/>
  <c r="I9" i="46"/>
  <c r="H9" i="46"/>
  <c r="O15" i="46"/>
  <c r="Q15" i="46"/>
  <c r="N15" i="46"/>
  <c r="M15" i="46"/>
  <c r="O10" i="46"/>
  <c r="Q10" i="46"/>
  <c r="N10" i="46"/>
  <c r="M10" i="46"/>
  <c r="G9" i="46"/>
  <c r="O4" i="46"/>
  <c r="Q4" i="46"/>
  <c r="N4" i="46"/>
  <c r="M4" i="46"/>
  <c r="I4" i="46"/>
  <c r="H4" i="46"/>
  <c r="G4" i="46"/>
  <c r="G24" i="45"/>
  <c r="G22" i="45"/>
  <c r="G18" i="45"/>
  <c r="P18" i="45"/>
  <c r="Q18" i="45"/>
  <c r="G16" i="45"/>
  <c r="P16" i="45"/>
  <c r="Q16" i="45"/>
  <c r="O9" i="45"/>
  <c r="N9" i="45"/>
  <c r="M9" i="45"/>
  <c r="O4" i="45"/>
  <c r="N4" i="45"/>
  <c r="M4" i="45"/>
  <c r="I4" i="45"/>
  <c r="H4" i="45"/>
  <c r="G4" i="45"/>
  <c r="G24" i="44"/>
  <c r="G22" i="44"/>
  <c r="G18" i="44"/>
  <c r="P18" i="44"/>
  <c r="Q18" i="44"/>
  <c r="G16" i="44"/>
  <c r="P16" i="44"/>
  <c r="Q16" i="44"/>
  <c r="O9" i="44"/>
  <c r="N9" i="44"/>
  <c r="M9" i="44"/>
  <c r="O4" i="44"/>
  <c r="N4" i="44"/>
  <c r="M4" i="44"/>
  <c r="I4" i="44"/>
  <c r="H4" i="44"/>
  <c r="G4" i="44"/>
  <c r="P21" i="43"/>
  <c r="Q21" i="43"/>
  <c r="M32" i="48"/>
  <c r="N32" i="48"/>
  <c r="N28" i="44"/>
  <c r="M28" i="44"/>
  <c r="N14" i="49"/>
  <c r="N36" i="49"/>
  <c r="O14" i="49"/>
  <c r="O36" i="49"/>
  <c r="M34" i="46"/>
  <c r="N34" i="46"/>
  <c r="M28" i="45"/>
  <c r="N28" i="45"/>
  <c r="Q20" i="48"/>
  <c r="Q18" i="49"/>
  <c r="P19" i="46"/>
  <c r="O34" i="46"/>
  <c r="M39" i="47"/>
  <c r="N39" i="47"/>
  <c r="Q9" i="47"/>
  <c r="O39" i="47"/>
  <c r="Q21" i="47"/>
  <c r="P9" i="45"/>
  <c r="O28" i="45"/>
  <c r="Q9" i="44"/>
  <c r="O28" i="44"/>
  <c r="H19" i="47"/>
  <c r="H14" i="45"/>
  <c r="H14" i="44"/>
  <c r="H21" i="46"/>
  <c r="H25" i="46"/>
  <c r="H16" i="49"/>
  <c r="H24" i="49"/>
  <c r="Q4" i="49"/>
  <c r="P4" i="49"/>
  <c r="P36" i="49"/>
  <c r="H18" i="48"/>
  <c r="Q4" i="48"/>
  <c r="P4" i="48"/>
  <c r="O16" i="48"/>
  <c r="O32" i="48"/>
  <c r="P16" i="48"/>
  <c r="Q9" i="48"/>
  <c r="P9" i="47"/>
  <c r="P4" i="47"/>
  <c r="P10" i="46"/>
  <c r="P4" i="46"/>
  <c r="P15" i="46"/>
  <c r="Q9" i="45"/>
  <c r="P4" i="45"/>
  <c r="Q4" i="45"/>
  <c r="P9" i="44"/>
  <c r="P4" i="44"/>
  <c r="Q4" i="44"/>
  <c r="P25" i="43"/>
  <c r="Q25" i="43"/>
  <c r="O15" i="43"/>
  <c r="Q15" i="43"/>
  <c r="N15" i="43"/>
  <c r="M15" i="43"/>
  <c r="I14" i="43"/>
  <c r="H14" i="43"/>
  <c r="G14" i="43"/>
  <c r="O10" i="43"/>
  <c r="Q10" i="43"/>
  <c r="N10" i="43"/>
  <c r="M10" i="43"/>
  <c r="G9" i="43"/>
  <c r="O4" i="43"/>
  <c r="N4" i="43"/>
  <c r="M4" i="43"/>
  <c r="I4" i="43"/>
  <c r="H4" i="43"/>
  <c r="G4" i="43"/>
  <c r="G23" i="42"/>
  <c r="P23" i="42"/>
  <c r="Q23" i="42"/>
  <c r="Q21" i="42"/>
  <c r="G14" i="42"/>
  <c r="I9" i="42"/>
  <c r="H9" i="42"/>
  <c r="Q15" i="42"/>
  <c r="O10" i="42"/>
  <c r="Q10" i="42"/>
  <c r="N10" i="42"/>
  <c r="M10" i="42"/>
  <c r="G9" i="42"/>
  <c r="O4" i="42"/>
  <c r="N4" i="42"/>
  <c r="M4" i="42"/>
  <c r="I4" i="42"/>
  <c r="H4" i="42"/>
  <c r="G4" i="42"/>
  <c r="G20" i="40"/>
  <c r="P20" i="40"/>
  <c r="Q20" i="40"/>
  <c r="G18" i="40"/>
  <c r="P18" i="40"/>
  <c r="Q18" i="40"/>
  <c r="O9" i="40"/>
  <c r="Q9" i="40"/>
  <c r="N9" i="40"/>
  <c r="M9" i="40"/>
  <c r="O4" i="40"/>
  <c r="N4" i="40"/>
  <c r="M4" i="40"/>
  <c r="I4" i="40"/>
  <c r="H4" i="40"/>
  <c r="G4" i="40"/>
  <c r="O4" i="38"/>
  <c r="N4" i="38"/>
  <c r="G22" i="38"/>
  <c r="G20" i="38"/>
  <c r="Q16" i="38"/>
  <c r="N14" i="38"/>
  <c r="O14" i="38"/>
  <c r="P14" i="38"/>
  <c r="Q14" i="38"/>
  <c r="O9" i="38"/>
  <c r="Q9" i="38"/>
  <c r="N9" i="38"/>
  <c r="M9" i="38"/>
  <c r="M4" i="38"/>
  <c r="I4" i="38"/>
  <c r="H4" i="38"/>
  <c r="G4" i="38"/>
  <c r="H18" i="38"/>
  <c r="G31" i="37"/>
  <c r="P31" i="37"/>
  <c r="Q31" i="37"/>
  <c r="G29" i="37"/>
  <c r="P29" i="37"/>
  <c r="Q29" i="37"/>
  <c r="I25" i="37"/>
  <c r="O25" i="37"/>
  <c r="H23" i="37"/>
  <c r="O23" i="37"/>
  <c r="M19" i="37"/>
  <c r="N19" i="37"/>
  <c r="O19" i="37"/>
  <c r="Q19" i="37"/>
  <c r="O12" i="37"/>
  <c r="Q12" i="37"/>
  <c r="N12" i="37"/>
  <c r="M12" i="37"/>
  <c r="H16" i="37"/>
  <c r="O16" i="37"/>
  <c r="G22" i="35"/>
  <c r="P22" i="35"/>
  <c r="Q22" i="35"/>
  <c r="G20" i="35"/>
  <c r="I16" i="35"/>
  <c r="H14" i="35"/>
  <c r="G9" i="35"/>
  <c r="I4" i="35"/>
  <c r="H4" i="35"/>
  <c r="G4" i="35"/>
  <c r="M9" i="1"/>
  <c r="G22" i="1"/>
  <c r="G20" i="1"/>
  <c r="I4" i="1"/>
  <c r="H4" i="1"/>
  <c r="G4" i="1"/>
  <c r="O9" i="37"/>
  <c r="H22" i="38"/>
  <c r="H29" i="47"/>
  <c r="H35" i="47"/>
  <c r="H37" i="47"/>
  <c r="H22" i="48"/>
  <c r="H28" i="48"/>
  <c r="H30" i="48"/>
  <c r="S2" i="3"/>
  <c r="P32" i="48"/>
  <c r="H18" i="45"/>
  <c r="H24" i="45"/>
  <c r="H26" i="45"/>
  <c r="P2" i="3"/>
  <c r="H18" i="44"/>
  <c r="H24" i="44"/>
  <c r="P20" i="38"/>
  <c r="Q20" i="38"/>
  <c r="P20" i="35"/>
  <c r="Q20" i="35"/>
  <c r="Q36" i="49"/>
  <c r="Q32" i="48"/>
  <c r="Q28" i="45"/>
  <c r="P28" i="45"/>
  <c r="Q28" i="44"/>
  <c r="M31" i="40"/>
  <c r="Q23" i="37"/>
  <c r="P23" i="37"/>
  <c r="Q19" i="46"/>
  <c r="Q34" i="46"/>
  <c r="B34" i="3"/>
  <c r="P34" i="46"/>
  <c r="P39" i="47"/>
  <c r="Q39" i="47"/>
  <c r="N31" i="40"/>
  <c r="M30" i="38"/>
  <c r="N30" i="38"/>
  <c r="Q16" i="37"/>
  <c r="P16" i="37"/>
  <c r="Q9" i="37"/>
  <c r="P9" i="37"/>
  <c r="N33" i="43"/>
  <c r="O33" i="43"/>
  <c r="M33" i="43"/>
  <c r="M31" i="42"/>
  <c r="N31" i="42"/>
  <c r="Q4" i="42"/>
  <c r="Q31" i="42"/>
  <c r="O31" i="42"/>
  <c r="P4" i="40"/>
  <c r="O31" i="40"/>
  <c r="Q4" i="38"/>
  <c r="P28" i="44"/>
  <c r="H17" i="1"/>
  <c r="H22" i="1"/>
  <c r="H16" i="40"/>
  <c r="H20" i="40"/>
  <c r="B36" i="3"/>
  <c r="H32" i="49"/>
  <c r="H29" i="46"/>
  <c r="H31" i="46"/>
  <c r="Q2" i="3"/>
  <c r="P22" i="38"/>
  <c r="Q22" i="38"/>
  <c r="P22" i="1"/>
  <c r="Q22" i="1"/>
  <c r="P20" i="1"/>
  <c r="Q20" i="1"/>
  <c r="H19" i="42"/>
  <c r="H23" i="42"/>
  <c r="H19" i="43"/>
  <c r="P15" i="43"/>
  <c r="P4" i="43"/>
  <c r="P10" i="43"/>
  <c r="Q4" i="43"/>
  <c r="Q33" i="43"/>
  <c r="P10" i="42"/>
  <c r="P4" i="42"/>
  <c r="P15" i="42"/>
  <c r="Q4" i="40"/>
  <c r="Q31" i="40"/>
  <c r="P9" i="40"/>
  <c r="P16" i="38"/>
  <c r="O16" i="38"/>
  <c r="O30" i="38"/>
  <c r="P4" i="38"/>
  <c r="P9" i="38"/>
  <c r="P19" i="37"/>
  <c r="H18" i="35"/>
  <c r="H22" i="35"/>
  <c r="P12" i="37"/>
  <c r="O4" i="37"/>
  <c r="O39" i="37"/>
  <c r="N4" i="37"/>
  <c r="M4" i="37"/>
  <c r="M39" i="37"/>
  <c r="I4" i="37"/>
  <c r="H4" i="37"/>
  <c r="G4" i="37"/>
  <c r="H27" i="37"/>
  <c r="H31" i="37"/>
  <c r="H35" i="37"/>
  <c r="H26" i="44"/>
  <c r="O2" i="3"/>
  <c r="H25" i="43"/>
  <c r="H29" i="43"/>
  <c r="H26" i="35"/>
  <c r="H26" i="1"/>
  <c r="Q30" i="38"/>
  <c r="B28" i="3"/>
  <c r="P33" i="43"/>
  <c r="P31" i="42"/>
  <c r="B24" i="3"/>
  <c r="P31" i="40"/>
  <c r="P30" i="38"/>
  <c r="N39" i="37"/>
  <c r="B32" i="3"/>
  <c r="B30" i="3"/>
  <c r="P3" i="50"/>
  <c r="O3" i="50"/>
  <c r="R3" i="50"/>
  <c r="H34" i="49"/>
  <c r="R2" i="3"/>
  <c r="H27" i="42"/>
  <c r="H29" i="42"/>
  <c r="M2" i="3"/>
  <c r="H26" i="38"/>
  <c r="H28" i="38"/>
  <c r="B26" i="3"/>
  <c r="B40" i="3"/>
  <c r="B38" i="3"/>
  <c r="T2" i="3"/>
  <c r="Q4" i="37"/>
  <c r="P4" i="37"/>
  <c r="Q16" i="35"/>
  <c r="N14" i="35"/>
  <c r="O9" i="35"/>
  <c r="N9" i="35"/>
  <c r="O4" i="35"/>
  <c r="N4" i="35"/>
  <c r="M4" i="35"/>
  <c r="N3" i="50"/>
  <c r="P4" i="35"/>
  <c r="M30" i="35"/>
  <c r="N30" i="35"/>
  <c r="K2" i="3"/>
  <c r="J3" i="50"/>
  <c r="L3" i="50"/>
  <c r="Q3" i="50"/>
  <c r="S3" i="50"/>
  <c r="B22" i="3"/>
  <c r="P9" i="35"/>
  <c r="P25" i="37"/>
  <c r="P39" i="37"/>
  <c r="Q25" i="37"/>
  <c r="Q39" i="37"/>
  <c r="Q4" i="35"/>
  <c r="Q9" i="35"/>
  <c r="O16" i="35"/>
  <c r="O30" i="35"/>
  <c r="P16" i="35"/>
  <c r="B28" i="33"/>
  <c r="B20" i="44"/>
  <c r="D37" i="37"/>
  <c r="D31" i="43"/>
  <c r="Q30" i="35"/>
  <c r="B20" i="3"/>
  <c r="P30" i="35"/>
  <c r="B28" i="35"/>
  <c r="B37" i="37"/>
  <c r="D28" i="35"/>
  <c r="D28" i="1"/>
  <c r="B28" i="1"/>
  <c r="D24" i="48"/>
  <c r="D25" i="42"/>
  <c r="B24" i="48"/>
  <c r="D22" i="40"/>
  <c r="B25" i="42"/>
  <c r="D24" i="38"/>
  <c r="B22" i="40"/>
  <c r="D24" i="35"/>
  <c r="B24" i="38"/>
  <c r="D24" i="1"/>
  <c r="B24" i="35"/>
  <c r="D19" i="47"/>
  <c r="B24" i="1"/>
  <c r="B18" i="48"/>
  <c r="D18" i="48"/>
  <c r="D16" i="40"/>
  <c r="B16" i="40"/>
  <c r="B18" i="38"/>
  <c r="D18" i="38"/>
  <c r="B18" i="35"/>
  <c r="D18" i="35"/>
  <c r="B18" i="1"/>
  <c r="D18" i="1"/>
  <c r="D14" i="44"/>
  <c r="B37" i="47"/>
  <c r="B31" i="47"/>
  <c r="B19" i="47"/>
  <c r="B30" i="48"/>
  <c r="B26" i="49"/>
  <c r="B16" i="49"/>
  <c r="B34" i="49"/>
  <c r="B31" i="46"/>
  <c r="B27" i="46"/>
  <c r="B21" i="46"/>
  <c r="B26" i="45"/>
  <c r="B20" i="45"/>
  <c r="B14" i="45"/>
  <c r="B26" i="44"/>
  <c r="B14" i="44"/>
  <c r="B31" i="43"/>
  <c r="B27" i="43"/>
  <c r="B19" i="43"/>
  <c r="B29" i="42"/>
  <c r="B19" i="42"/>
  <c r="B26" i="40"/>
  <c r="B28" i="38"/>
  <c r="B33" i="37"/>
  <c r="B27" i="37"/>
  <c r="D34" i="49"/>
  <c r="D31" i="47"/>
  <c r="D37" i="47"/>
  <c r="D30" i="48"/>
  <c r="D31" i="46"/>
  <c r="D26" i="44"/>
  <c r="D26" i="45"/>
  <c r="D29" i="42"/>
  <c r="D28" i="38"/>
  <c r="D26" i="40"/>
  <c r="D33" i="37"/>
  <c r="D27" i="46"/>
  <c r="D26" i="49"/>
  <c r="D20" i="44"/>
  <c r="D20" i="45"/>
  <c r="D27" i="43"/>
  <c r="D16" i="49"/>
  <c r="D21" i="46"/>
  <c r="D14" i="45"/>
  <c r="D19" i="43"/>
  <c r="D19" i="42"/>
  <c r="D27" i="37"/>
  <c r="H37" i="37"/>
  <c r="J2" i="3"/>
  <c r="H28" i="35"/>
  <c r="I2" i="3"/>
  <c r="B18" i="3"/>
  <c r="O9" i="1"/>
  <c r="N9" i="1"/>
  <c r="O4" i="1"/>
  <c r="N4" i="1"/>
  <c r="M4" i="1"/>
  <c r="M30" i="1"/>
  <c r="O30" i="1"/>
  <c r="I3" i="50"/>
  <c r="H3" i="50"/>
  <c r="P4" i="1"/>
  <c r="N30" i="1"/>
  <c r="Q4" i="1"/>
  <c r="B14" i="3"/>
  <c r="P9" i="1"/>
  <c r="P30" i="1"/>
  <c r="Q9" i="1"/>
  <c r="Q30" i="1"/>
  <c r="B16" i="3"/>
  <c r="H28" i="1"/>
  <c r="H2" i="3"/>
  <c r="H24" i="40"/>
  <c r="G3" i="50"/>
  <c r="H26" i="40"/>
  <c r="K3" i="50"/>
  <c r="L2" i="3"/>
  <c r="H31" i="43"/>
  <c r="M3" i="50"/>
  <c r="N2" i="3"/>
  <c r="C4" i="3"/>
</calcChain>
</file>

<file path=xl/sharedStrings.xml><?xml version="1.0" encoding="utf-8"?>
<sst xmlns="http://schemas.openxmlformats.org/spreadsheetml/2006/main" count="738" uniqueCount="588">
  <si>
    <t>B.01 Privacybeleid</t>
  </si>
  <si>
    <t>De kwaliteit (zoals actualiteit en bruikbaarheid) van het beleid en het beleidsproces is meetbaar en inzichtelijk op ieder niveau.</t>
  </si>
  <si>
    <t>antw</t>
  </si>
  <si>
    <t>niveau</t>
  </si>
  <si>
    <t xml:space="preserve">Nog te realiseren doelstellingen </t>
  </si>
  <si>
    <t>Het hoogste management stuurt (waar nodig bij) op de kwaliteit van het beleid en de beleidsprocessen.</t>
  </si>
  <si>
    <t>Druk dan op F9.</t>
  </si>
  <si>
    <t>B.02 Organieke Inbedding</t>
  </si>
  <si>
    <t>Hoe worden middelen om te voldoen aan de privacyvereisten beschikbaar gesteld?</t>
  </si>
  <si>
    <t>Het hoogste management stuurt zelf (bij) op de effectiviteit en efficiëntie van de organieke inbedding.</t>
  </si>
  <si>
    <t>Het hoogste management is op de hoogte van het effect van de risico’s op de bedrijfsvoering en stuurt desgewenst bij.</t>
  </si>
  <si>
    <t>U.03 Kwaliteitsmanagement</t>
  </si>
  <si>
    <t>De klanttevredenheid wordt gemeten en gebruikt om desgewenst bij te sturen.</t>
  </si>
  <si>
    <t>De verstrekte informatie wordt consequent en actueel in lijn gehouden met de doelstellingen van de organisatie.</t>
  </si>
  <si>
    <t>U.07 Doorgifte persoonsgegevens</t>
  </si>
  <si>
    <t>Er vindt blijvend bewaking plaats of de doorgiften aan de vereisten voldoen.</t>
  </si>
  <si>
    <t>Of de doorgiften aan de vereisten voldoen is meetbaar gemaakt.</t>
  </si>
  <si>
    <t>C.03 Meldplicht Datalekken</t>
  </si>
  <si>
    <t>Datalekken worden zo mogelijk voorkomen door het monitoren van (potentiele) inbreuken op de gegevensverwerking.</t>
  </si>
  <si>
    <t>De FG heeft door middel van een dashboard een actueel beeld van de aangevraagde en verleende toegangen of de rechtmatigheid van de verwerkingen.</t>
  </si>
  <si>
    <t>Bewaking van de rechtmatigheid maakt integraal onderdeel uit van de managementprocessen.</t>
  </si>
  <si>
    <t>Het effectief mogelijk maken van toezicht is meegenomen in het ontwerp van de gegevensverwerking.</t>
  </si>
  <si>
    <t xml:space="preserve">Er is een FG aangesteld. </t>
  </si>
  <si>
    <t>Het hoogste management stuurt op het inzetten van toezicht als instrument voor het leveren van klantvriendelijke diensten door de organisatie.</t>
  </si>
  <si>
    <t>De FG heeft door middel van een dashboard een actueel beeld of de rechtmatigheid van de verwerkingen.</t>
  </si>
  <si>
    <t>De mate van compliancy en de ambities daarin wordt meegenomen in zijn externe uitingen.</t>
  </si>
  <si>
    <t>Welk ambitieniveau streeft u na?</t>
  </si>
  <si>
    <t>niveau 3</t>
  </si>
  <si>
    <t>niveau 4</t>
  </si>
  <si>
    <t>Deze niveau's zijn nader beschreven in het CIP Privacyvolwassenheidsmodel.</t>
  </si>
  <si>
    <t>niveau 5</t>
  </si>
  <si>
    <t>Uw ambitieniveau waarop u uw vragen heeft beantwoord is:</t>
  </si>
  <si>
    <t>B01</t>
  </si>
  <si>
    <t>B02</t>
  </si>
  <si>
    <t>B03</t>
  </si>
  <si>
    <t>U01</t>
  </si>
  <si>
    <t>U02</t>
  </si>
  <si>
    <t>U03</t>
  </si>
  <si>
    <t>U04</t>
  </si>
  <si>
    <t>U05</t>
  </si>
  <si>
    <t>U06</t>
  </si>
  <si>
    <t>U07</t>
  </si>
  <si>
    <t>Op niveau wilt u uw doelstellingen realiseren?</t>
  </si>
  <si>
    <t>U kunt uw doelstellingen voor de korte termijn lager stellen dan uw ambities.</t>
  </si>
  <si>
    <t>U.06 Bewaren van persoonsgegevens</t>
  </si>
  <si>
    <t>K01</t>
  </si>
  <si>
    <t>K02</t>
  </si>
  <si>
    <t>K03</t>
  </si>
  <si>
    <t>Hoe vindt vastlegging van doorgiften plaats?</t>
  </si>
  <si>
    <t>Hoe wordt omgegaan privacyrisico's?</t>
  </si>
  <si>
    <t>Niveau 1</t>
  </si>
  <si>
    <t>Niveau 2</t>
  </si>
  <si>
    <t>Niveau 3</t>
  </si>
  <si>
    <t>Niveau 4</t>
  </si>
  <si>
    <t>Niveau 5</t>
  </si>
  <si>
    <t>(Bedenk:Het niveau mag niet hoger liggen dan het ambitieniveau waarop u de vragen heeft beantwoord.)</t>
  </si>
  <si>
    <t>(Kies het meest formele / hoogste niveau in de organisatie dat volgens u van toepassing is.)</t>
  </si>
  <si>
    <t>uw naam</t>
  </si>
  <si>
    <t>uw functie</t>
  </si>
  <si>
    <t>antwoorden</t>
  </si>
  <si>
    <t>antw1</t>
  </si>
  <si>
    <t>naam</t>
  </si>
  <si>
    <t>functie</t>
  </si>
  <si>
    <t>organisatie</t>
  </si>
  <si>
    <t>antw2</t>
  </si>
  <si>
    <t>adviesniveau</t>
  </si>
  <si>
    <t>ambitie</t>
  </si>
  <si>
    <t>antw1.1</t>
  </si>
  <si>
    <t>antw2.1</t>
  </si>
  <si>
    <t>antw2.2</t>
  </si>
  <si>
    <t>antw3</t>
  </si>
  <si>
    <t>antw3.1</t>
  </si>
  <si>
    <t>antw3.2</t>
  </si>
  <si>
    <t>antw4</t>
  </si>
  <si>
    <t>antw4.1</t>
  </si>
  <si>
    <t>antw4.2</t>
  </si>
  <si>
    <t>antw4.3</t>
  </si>
  <si>
    <t>antw4.4</t>
  </si>
  <si>
    <t>antw4.5</t>
  </si>
  <si>
    <t>antw5</t>
  </si>
  <si>
    <t>antw5.1</t>
  </si>
  <si>
    <t>antw5.2</t>
  </si>
  <si>
    <t>antw5.3</t>
  </si>
  <si>
    <t>uw organisatie</t>
  </si>
  <si>
    <t>Liggen de taken, verantwoordelijkheden en bevoegdheden (TVB) vast?</t>
  </si>
  <si>
    <r>
      <t xml:space="preserve">De taken, verantwoordelijkheden en bevoegdheden zijn </t>
    </r>
    <r>
      <rPr>
        <b/>
        <sz val="10"/>
        <color theme="1"/>
        <rFont val="Calibri"/>
        <family val="2"/>
        <scheme val="minor"/>
      </rPr>
      <t>niet vastgelegd</t>
    </r>
    <r>
      <rPr>
        <sz val="10"/>
        <color theme="1"/>
        <rFont val="Calibri"/>
        <family val="2"/>
        <scheme val="minor"/>
      </rPr>
      <t>.</t>
    </r>
  </si>
  <si>
    <t>Relevante externe ontwikkelingen worden direct verwerkt in de organisatorische inrichting van de organisatie.</t>
  </si>
  <si>
    <t>Een stelling kan worden aangevinkt, indien deze voor u van toepassing is</t>
  </si>
  <si>
    <t>De organisatie heeft privacybeleid en procedures ontwikkeld, waarin is vastgelegd en vastgesteld op welke wijze persoonsgegevens worden verwerkt en invulling wordt geven aan de wettelijke beginselen.</t>
  </si>
  <si>
    <t>De verwerkingsverantwoordelijke draagt zorg voor het beoordelen van de privacyrisico’s, het treffen van passende maatregelen en het kunnen aantonen van het passend zijn van de maatregelen.</t>
  </si>
  <si>
    <t>B.03 Risicomanagement, Privacy by Design en de GEB</t>
  </si>
  <si>
    <t>U.01 Doelbinding gegevensverwerking</t>
  </si>
  <si>
    <t>U.02 Register van verwerkingsactiviteiten</t>
  </si>
  <si>
    <t>U.04 Beveiligen van de verwerking van persoonsgegevens</t>
  </si>
  <si>
    <t>U.05 Informatieverstrekking aan betrokkene bij verzameling persoonsgegevens</t>
  </si>
  <si>
    <t xml:space="preserve">C.02 Toegang gegevensverwerking voor betrokkenen </t>
  </si>
  <si>
    <t>De verdeling van de taken en verantwoordelijkheden, de benodigde middelen en de rapportagelijnen zijn door de organisatie vastgelegd en vastgesteld.</t>
  </si>
  <si>
    <t>De verwerkingsverantwoordelijke en de verwerker hebben de gegevensverwerkingen in een register vastgelegd; daarbij biedt het register een actueel en samenhangend beeld van de gegevensverwerkingen, processen en technische systemen die betrokken zijn bij het verzamelen, verwerken en doorgeven van persoonsgegevens.</t>
  </si>
  <si>
    <t xml:space="preserve">De verwerkingsverantwoordelijke heeft kwaliteitsmanagement ingericht ten behoeve van de bewaking van de juistheid en nauwkeurigheid van persoonsgegevens. De verwerking is zo ingericht dat de persoonsgegevens kunnen worden gecorrigeerd, gestaakt of overgedragen. Indien dit op verzoek van betrokkene gebeurt, wordt deze over de status van de afhandeling geïnformeerd. </t>
  </si>
  <si>
    <t>De verwerkingsverantwoordelijke en de verwerker treffen technische en organisatorische maatregelen om een verwerking van persoonsgegevens op een passend niveau te beveiligen.</t>
  </si>
  <si>
    <t>De verwerkingsverantwoordelijke stelt bij elke verzameling van persoonsgegevens tijdig en op een vastgelegde en vastgestelde wijze informatie aan de betrokkene beschikbaar, zodat de betrokkene toestemming kan geven voor de verwerking, tenzij er een uitzondering geldt.</t>
  </si>
  <si>
    <t>De organisatie hanteert voor persoonsgegevens een bewaartermijn, waarbij door gerichte maatregelen geborgd is dat die niet wordt overschreden.</t>
  </si>
  <si>
    <t>Door of namens de verwerkingsverantwoordelijke vindt evaluatie plaats van de gegevensverwerkingen en is de rechtmatigheid aangetoond.</t>
  </si>
  <si>
    <t>De verwerkingsverantwoordelijke biedt de betrokkenen informatie over de verwerking van persoonsgegevens en doet dit tijdig en in een passende vorm, zodat de betrokkene zijn rechten kan uitoefenen, tenzij er een specifieke uitzonderingsgrond geldt.</t>
  </si>
  <si>
    <t>De verwerkingsverantwoordelijke meldt een datalek binnen de daaraan gestelde termijn aan de AP, documenteert de inbreuk, en informeert de betrokkene, tenzij hiervoor een uitzondering geldt.</t>
  </si>
  <si>
    <t>Hoe is de Avg geconcretiseerd in het privacybeleid?</t>
  </si>
  <si>
    <t>Er is geen concretisering van de Avg.</t>
  </si>
  <si>
    <t>Op verwerkingsniveau worden richtlijnen opgesteld, waarbij de Avg nader is geconcretiseerd (conform B.01/01).</t>
  </si>
  <si>
    <t>Het privacybeleid wordt op afdelingsniveau nader geconcretiseerd en vastgelegd (conform B.01/01).</t>
  </si>
  <si>
    <t>Het beleid en de procedures worden op organisatieniveau eenduidig vastgelegd en formeel vastgesteld en organisatiebreed gebruikt (conform B.01/01).</t>
  </si>
  <si>
    <t>Hoe worden de wettelijke beginselen toegepast?</t>
  </si>
  <si>
    <t>Beslissingen over het toepassen van de wettelijke beginselen worden op ad hoc basis genomen.</t>
  </si>
  <si>
    <r>
      <t xml:space="preserve">Op verwerkingsniveau zijn </t>
    </r>
    <r>
      <rPr>
        <b/>
        <sz val="10"/>
        <color theme="1"/>
        <rFont val="Calibri"/>
        <family val="2"/>
        <scheme val="minor"/>
      </rPr>
      <t>informeel</t>
    </r>
    <r>
      <rPr>
        <sz val="10"/>
        <color theme="1"/>
        <rFont val="Calibri"/>
        <family val="2"/>
        <scheme val="minor"/>
      </rPr>
      <t xml:space="preserve"> richtlijnen beschikbaar.</t>
    </r>
  </si>
  <si>
    <r>
      <t xml:space="preserve">Binnen de organisatie zijn richtlijnen </t>
    </r>
    <r>
      <rPr>
        <b/>
        <sz val="10"/>
        <color theme="1"/>
        <rFont val="Calibri"/>
        <family val="2"/>
        <scheme val="minor"/>
      </rPr>
      <t>vastgelegd</t>
    </r>
    <r>
      <rPr>
        <sz val="10"/>
        <color theme="1"/>
        <rFont val="Calibri"/>
        <family val="2"/>
        <scheme val="minor"/>
      </rPr>
      <t>.</t>
    </r>
  </si>
  <si>
    <r>
      <t xml:space="preserve">Organisatiebreed zijn beleid en richtlijnen </t>
    </r>
    <r>
      <rPr>
        <b/>
        <sz val="10"/>
        <color theme="1"/>
        <rFont val="Calibri"/>
        <family val="2"/>
        <scheme val="minor"/>
      </rPr>
      <t>eenduidig</t>
    </r>
    <r>
      <rPr>
        <sz val="10"/>
        <color theme="1"/>
        <rFont val="Calibri"/>
        <family val="2"/>
        <scheme val="minor"/>
      </rPr>
      <t xml:space="preserve"> beschikbaar en </t>
    </r>
    <r>
      <rPr>
        <b/>
        <sz val="10"/>
        <color theme="1"/>
        <rFont val="Calibri"/>
        <family val="2"/>
        <scheme val="minor"/>
      </rPr>
      <t>formeel vastgesteld</t>
    </r>
    <r>
      <rPr>
        <sz val="10"/>
        <color theme="1"/>
        <rFont val="Calibri"/>
        <family val="2"/>
        <scheme val="minor"/>
      </rPr>
      <t>.</t>
    </r>
  </si>
  <si>
    <r>
      <t xml:space="preserve">Beslissingen over het toepassen van de wettelijke beginselen worden </t>
    </r>
    <r>
      <rPr>
        <b/>
        <sz val="10"/>
        <color theme="1"/>
        <rFont val="Calibri"/>
        <family val="2"/>
        <scheme val="minor"/>
      </rPr>
      <t xml:space="preserve">op verwerkingsniveau informeel </t>
    </r>
    <r>
      <rPr>
        <sz val="10"/>
        <color theme="1"/>
        <rFont val="Calibri"/>
        <family val="2"/>
        <scheme val="minor"/>
      </rPr>
      <t>genomen.</t>
    </r>
  </si>
  <si>
    <r>
      <t xml:space="preserve">Beslissingen over het toepassen van de wettelijke beginselen worden </t>
    </r>
    <r>
      <rPr>
        <b/>
        <sz val="10"/>
        <color theme="1"/>
        <rFont val="Calibri"/>
        <family val="2"/>
        <scheme val="minor"/>
      </rPr>
      <t>op afdelingsniveau</t>
    </r>
    <r>
      <rPr>
        <sz val="10"/>
        <color theme="1"/>
        <rFont val="Calibri"/>
        <family val="2"/>
        <scheme val="minor"/>
      </rPr>
      <t xml:space="preserve"> genomen en </t>
    </r>
    <r>
      <rPr>
        <b/>
        <sz val="10"/>
        <color theme="1"/>
        <rFont val="Calibri"/>
        <family val="2"/>
        <scheme val="minor"/>
      </rPr>
      <t>vastgelegd</t>
    </r>
    <r>
      <rPr>
        <sz val="10"/>
        <color theme="1"/>
        <rFont val="Calibri"/>
        <family val="2"/>
        <scheme val="minor"/>
      </rPr>
      <t>.</t>
    </r>
  </si>
  <si>
    <r>
      <t>Beslissingen over het toepassen van de wettelijke beginselen worden</t>
    </r>
    <r>
      <rPr>
        <b/>
        <sz val="10"/>
        <color theme="1"/>
        <rFont val="Calibri"/>
        <family val="2"/>
        <scheme val="minor"/>
      </rPr>
      <t xml:space="preserve"> organisatiebreed eenduidig </t>
    </r>
    <r>
      <rPr>
        <sz val="10"/>
        <color theme="1"/>
        <rFont val="Calibri"/>
        <family val="2"/>
        <scheme val="minor"/>
      </rPr>
      <t>en</t>
    </r>
    <r>
      <rPr>
        <b/>
        <sz val="10"/>
        <color theme="1"/>
        <rFont val="Calibri"/>
        <family val="2"/>
        <scheme val="minor"/>
      </rPr>
      <t xml:space="preserve"> formeel </t>
    </r>
    <r>
      <rPr>
        <sz val="10"/>
        <color theme="1"/>
        <rFont val="Calibri"/>
        <family val="2"/>
        <scheme val="minor"/>
      </rPr>
      <t>genomen en</t>
    </r>
    <r>
      <rPr>
        <b/>
        <sz val="10"/>
        <color theme="1"/>
        <rFont val="Calibri"/>
        <family val="2"/>
        <scheme val="minor"/>
      </rPr>
      <t xml:space="preserve"> vastgesteld</t>
    </r>
    <r>
      <rPr>
        <sz val="10"/>
        <color theme="1"/>
        <rFont val="Calibri"/>
        <family val="2"/>
        <scheme val="minor"/>
      </rPr>
      <t xml:space="preserve">. </t>
    </r>
  </si>
  <si>
    <t>De juistheid en de eenduidigheid van de beleidsbeslissingen wordt op afdelingsniveau bewaakt.</t>
  </si>
  <si>
    <t>De juistheid en de eenduidigheid van de beleidsbeslissingen wordt in een procedure organisatiebreed formeel bewaakt.</t>
  </si>
  <si>
    <t>Beleidsbeslissingen over het toepassen van de wettelijke beginselen worden voor iedere verwerking gemaakt en vastgelegd (conform B.01/02).</t>
  </si>
  <si>
    <t>Beleidsbeslissingen over het toepassen van de wettelijke beginselen worden gebaseerd op het privacybeleid op organisatieniveau en vastgelegd (conform B.01/02).</t>
  </si>
  <si>
    <t>Beleidsbeslissingen over het toepassen van de wettelijke beginselen worden gebaseerd op het privacybeleid op organisatieniveau, volgens de procedures die op organisatieniveau beschikbaar zijn. De beslissingen worden op organisatieniveau formeel vastgesteld (conform B.01/02).</t>
  </si>
  <si>
    <t>Ontwikkelingen in relevante wet- en regelgeving worden actief door de organisatie gevolgd, zodat de impact op het beleid bekend is alvorens de wet- en regelgeving is vastgesteld.</t>
  </si>
  <si>
    <t>Ontwikkelingen in relevante wet- en regelgeving worden actief door de organisatie gevolgd, zodat de impact op het beleid bekend is voordat de wet- en regelgeving wordt vastgesteld.</t>
  </si>
  <si>
    <t>Op verwerkingsniveau worden afspraken gemaakt over de verdeling van taken, verantwoordelijkheden en bevoegdheden (conform B.02/01 en B.02/03).</t>
  </si>
  <si>
    <t>Op verwerkingsniveau worden afspraken vastgelegd over de verdeling van taken, verantwoordelijkheden en bevoegdheden, inclusief de onderlinge verwachtingen (conform B.02/01 en B.02/03).</t>
  </si>
  <si>
    <t>Organisatiebreed worden afspraken formeel vastgelegd en vastgesteld over de verdeling van taken, verantwoordelijkheden en bevoegdheden, inclusief de onderlinge verwachtingen (conform B.02/01 en B.02/03).</t>
  </si>
  <si>
    <r>
      <t xml:space="preserve">De TVB wordt op verwerkingsniveau </t>
    </r>
    <r>
      <rPr>
        <b/>
        <sz val="10"/>
        <color theme="1"/>
        <rFont val="Calibri"/>
        <family val="2"/>
        <scheme val="minor"/>
      </rPr>
      <t>afgesproken</t>
    </r>
    <r>
      <rPr>
        <sz val="10"/>
        <color theme="1"/>
        <rFont val="Calibri"/>
        <family val="2"/>
        <scheme val="minor"/>
      </rPr>
      <t>.</t>
    </r>
  </si>
  <si>
    <r>
      <t xml:space="preserve">De TVB is op afdelingsniveau in een matrix </t>
    </r>
    <r>
      <rPr>
        <b/>
        <sz val="10"/>
        <color theme="1"/>
        <rFont val="Calibri"/>
        <family val="2"/>
        <scheme val="minor"/>
      </rPr>
      <t>vastgelegd</t>
    </r>
    <r>
      <rPr>
        <sz val="10"/>
        <color theme="1"/>
        <rFont val="Calibri"/>
        <family val="2"/>
        <scheme val="minor"/>
      </rPr>
      <t>.</t>
    </r>
  </si>
  <si>
    <r>
      <t xml:space="preserve">De TVB van de volledige organisatie is formeel </t>
    </r>
    <r>
      <rPr>
        <b/>
        <sz val="10"/>
        <color theme="1"/>
        <rFont val="Calibri"/>
        <family val="2"/>
        <scheme val="minor"/>
      </rPr>
      <t>vastgelegd en formeel vastgesteld</t>
    </r>
    <r>
      <rPr>
        <sz val="10"/>
        <color theme="1"/>
        <rFont val="Calibri"/>
        <family val="2"/>
        <scheme val="minor"/>
      </rPr>
      <t>.</t>
    </r>
  </si>
  <si>
    <r>
      <t xml:space="preserve">Privacy </t>
    </r>
    <r>
      <rPr>
        <b/>
        <sz val="10"/>
        <color theme="1"/>
        <rFont val="Calibri"/>
        <family val="2"/>
        <scheme val="minor"/>
      </rPr>
      <t>speelt geen rol</t>
    </r>
    <r>
      <rPr>
        <sz val="10"/>
        <color theme="1"/>
        <rFont val="Calibri"/>
        <family val="2"/>
        <scheme val="minor"/>
      </rPr>
      <t xml:space="preserve"> bij het bepalen van middelen.</t>
    </r>
  </si>
  <si>
    <r>
      <t xml:space="preserve">De benodigde middelen worden </t>
    </r>
    <r>
      <rPr>
        <b/>
        <sz val="10"/>
        <color theme="1"/>
        <rFont val="Calibri"/>
        <family val="2"/>
        <scheme val="minor"/>
      </rPr>
      <t>per situatie bepaald</t>
    </r>
    <r>
      <rPr>
        <sz val="10"/>
        <color theme="1"/>
        <rFont val="Calibri"/>
        <family val="2"/>
        <scheme val="minor"/>
      </rPr>
      <t>.</t>
    </r>
  </si>
  <si>
    <r>
      <t xml:space="preserve">De benodigde middelen worden </t>
    </r>
    <r>
      <rPr>
        <b/>
        <sz val="10"/>
        <color theme="1"/>
        <rFont val="Calibri"/>
        <family val="2"/>
        <scheme val="minor"/>
      </rPr>
      <t>per afdeling vastgelegd</t>
    </r>
    <r>
      <rPr>
        <sz val="10"/>
        <color theme="1"/>
        <rFont val="Calibri"/>
        <family val="2"/>
        <scheme val="minor"/>
      </rPr>
      <t xml:space="preserve"> en zijn </t>
    </r>
    <r>
      <rPr>
        <b/>
        <sz val="10"/>
        <color theme="1"/>
        <rFont val="Calibri"/>
        <family val="2"/>
        <scheme val="minor"/>
      </rPr>
      <t>tijdig</t>
    </r>
    <r>
      <rPr>
        <sz val="10"/>
        <color theme="1"/>
        <rFont val="Calibri"/>
        <family val="2"/>
        <scheme val="minor"/>
      </rPr>
      <t xml:space="preserve"> beschikbaar.</t>
    </r>
  </si>
  <si>
    <t>De benodigde middelen worden voor iedere verwerking bepaald (conform B.02/02).</t>
  </si>
  <si>
    <t>De benodigde middelen worden op elkaar afgestemd en zijn tijdig beschikbaar (conform B.02/02).</t>
  </si>
  <si>
    <t>De planning van de benodigde middelen zijn gekoppeld aan het privacybeleid en meegenomen in de planningscyclus van de organisatie (conform B.02/02).</t>
  </si>
  <si>
    <t>De rapportagelijnen binnen de afdeling zijn vastgelegd.</t>
  </si>
  <si>
    <t>De rapportagelijnen zijn organisatiebreed vastgelegd en formeel vastgesteld.</t>
  </si>
  <si>
    <t>De rapportagelijnen binnen de afdeling worden vastgelegd (conform B.02/03).</t>
  </si>
  <si>
    <t>De rapportagelijnen worden organisatiebreed vastgelegd en formeel vastgesteld (conform B.02/03).</t>
  </si>
  <si>
    <t>Ontwikkelingen in relevante wet- en regelgeving worden actief door de organisatie gevolgd, zodat de impact op de organisatie en de benodigde middelen tijdig bekend is.</t>
  </si>
  <si>
    <t>Hoe worden gegevensbeschermingseffectbeoordelingen (GEB-en) uitgevoerd?</t>
  </si>
  <si>
    <t>De verwerkingsverantwoordelijken dragen er zorg voor dat een GEB wordt uitgevoerd (conform B.03/01 en B.03/03).</t>
  </si>
  <si>
    <t>De verwerkingsverantwoordelijken dragen er zorg voor dat GEB-en periodiek worden uitgevoerd (conform B.03/01 en B.03/03).</t>
  </si>
  <si>
    <t>De GEB-en worden organisatiebreed periodiek uitgevoerd, organisatiebreed qua betekenis van de uitkomsten onderling vergeleken en op organisatieniveau vastgesteld (conform B.03/01 en B.03/03).</t>
  </si>
  <si>
    <t>De opzet van de GEB-en is organisatiebreed gestandaardiseerd en op elkaar afgestemd.</t>
  </si>
  <si>
    <t>De opzet van de GEB-en wordt organisatiebreed op elkaar afgestemd en gestandaardiseerd.</t>
  </si>
  <si>
    <t>Hoe wordt Privacy by Design toegepast voor nieuwe verwerkingen?</t>
  </si>
  <si>
    <t>De verwerkingsverantwoordelijken dragen er zorg voor dat (voor nieuwe verwerkingen en bij grote wijzigingen) de principes van Privacy by Design worden toegepast (conform paragraaf 2.4 handleiding Privacy by Design).</t>
  </si>
  <si>
    <t>Op een organisatiebreed eenduidig vastgelegde en bewaakte wijze wordt er voor zorggedragen dat (voor nieuwe verwerkingen en bij grote wijzigingen) de principes van Privacy by Design worden toegepast. Hiertoe worden principes van Privacy by Design organisatiebreed vastgesteld (conform paragraaf 2.4 handleiding Privacy by Design).</t>
  </si>
  <si>
    <t>Het toepassen van Privacy by Design in de ontwerpstappen is organisatiebreed gestandaardiseerd/op elkaar afgestemd.</t>
  </si>
  <si>
    <t>Het toepassen van Privacy by Design in de ontwerpstappen wordt organisatiebreed op elkaar afgestemd en gestandaardiseerd (conform paragraaf 2.5 handleiding Privacy by Design).</t>
  </si>
  <si>
    <t>De verantwoordelijke voor de verwerking draagt er zorg voor dat de risico’s worden weggewerkt (conform B.03/02).</t>
  </si>
  <si>
    <t>Risicomanagement wordt in een cyclisch proces geregeld, waarbij de privacyrisico’s worden vastgelegd en weggewerkt (conform B.03/02).</t>
  </si>
  <si>
    <t>Er wordt een risicomanagementaanpak als standaard vastgesteld en toegepast, waarbij de privacyrisico’s formeel worden bepaald en het mitigeren ervan als plan wordt vastgesteld en uitgevoerd (conform B.03/02).</t>
  </si>
  <si>
    <t>De GEB maakt onderdeel uit van een formeel vastgestelde risicomanagement aanpak.</t>
  </si>
  <si>
    <t>De plannen voor het mitigeren van de risico’s worden meegenomen in de plan- en control cyclus van de organisatie.</t>
  </si>
  <si>
    <t>De GEB wordt onderdeel van een formeel vastgestelde risicomanagement aanpak.</t>
  </si>
  <si>
    <t>Het beeld van de effecten van de risico’s op de bedrijfsvoering is compleet en actueel; ook bij iedere verandering in de verwerking van de persoonsgegevens.</t>
  </si>
  <si>
    <t>De kwaliteit (zoals actualiteit en bruikbaarheid) van rapportages en plannen is meetbaar en inzichtelijk op ieder niveau.</t>
  </si>
  <si>
    <t>Het beeld van de effecten van de risico’s op de bedrijfsvoering wordt compleet en actueel gemaakt; ook bij iedere verandering in de verwerking van de persoonsgegevens.</t>
  </si>
  <si>
    <t>De kwaliteit (zoals actualiteit en bruikbaarheid) van rapportages en plannen worden meetbaar en inzichtelijk gemaakt op ieder niveau.</t>
  </si>
  <si>
    <t>Het hoogste management wordt geïnformeerd over het effect van de risico’s op de bedrijfsvoering en stuurt (waar nodig) bij.</t>
  </si>
  <si>
    <t>Op verwerkingsniveau worden de doeleinden van de verwerking van de persoonsgegevens bepaald (conform U.01/01 en U.01/02).</t>
  </si>
  <si>
    <t>Door elke verwerkingsverantwoordelijke worden de doeleinden van de verwerking van de persoonsgegevens op een uniforme wijze bepaald en vastgelegd (conform U.01/01 en U.01/02).</t>
  </si>
  <si>
    <t>Organisatiebreed worden de doeleinden van de verwerking van de persoonsgegevens op een uniforme wijze bepaald en formeel vastgesteld  (conform U.01/01 en U.01/02).</t>
  </si>
  <si>
    <t>Op verwerkingsniveau worden de rechtvaardigingsgronden van de verwerking van de persoonsgegevens bepaald (conform U.01/03 t/m U.01/08).</t>
  </si>
  <si>
    <t>Door elke verwerkingsverantwoordelijke worden de rechtvaardigingsgronden van de verwerking van de persoonsgegevens op een uniforme wijze bepaald en vastgelegd (conform U.01/03 t/m U.01/08).</t>
  </si>
  <si>
    <t>Organisatiebreed worden de rechtvaardigingsgronden van de verwerking van de persoonsgegevens op een uniforme wijze bepaald en formeel vastgesteld (conform U.01/03 t/m U.01/08).</t>
  </si>
  <si>
    <t>De rechtvaardigingsgronden zijn eenvoudig aantoonbaar, doordat alle doeleinden, rechtvaardigingsgronden en afwegingen tijdig, welbepaald en uitdrukkelijk zijn omschreven en op één plaats zijn vastgelegd</t>
  </si>
  <si>
    <t>Organisatiebreed wordt bewaakt en afgedwongen dat er dataminimalisatie wordt toegepast.</t>
  </si>
  <si>
    <t>Alle doeleinden, rechtvaardigingsgronden en afwegingen worden, welbepaald en uitdrukkelijk omschreven en op één plaats vastgelegd, zodat de rechtvaardigingsgronden eenvoudig en tijdig aantoonbaar zijn (conform U.01/01.04).</t>
  </si>
  <si>
    <t>Organisatiebreed wordt bewaakt en afgedwongen dat er dataminimalisatie wordt toegepast (conform U.01/02.01).</t>
  </si>
  <si>
    <t>De ontwikkelingen van de in de branche gehanteerde rechtvaardigheidsgronden worden gevolgd.</t>
  </si>
  <si>
    <t>Ten behoeve van de toekomstvastheid van de rechtvaardigheidsgronden wordt gekeken hoe die zich verhouden tot de ontwikkelingen in de branche.</t>
  </si>
  <si>
    <t>Het hoogste management is op de hoogte van de doeleneinden en de gehanteerde rechtvaardigheidsgronden en stuurt op het juist hanteren ervan.</t>
  </si>
  <si>
    <t>Het hoogste management wordt geïnformeerd over de doeleneinden en de gehanteerde rechtvaardigheidsgronden en stuurt (waar nodig) bij.</t>
  </si>
  <si>
    <t>Hoe wordt informatie vastgelegd over de verwerking van persoonsgegevens?</t>
  </si>
  <si>
    <t>De verwerkingsverantwoordelijken leggen hun beeld vast van hun verwerkingen van persoonsgegevens (conform U.02/01).</t>
  </si>
  <si>
    <t>Iedere verwerkingsverantwoordelijke legt een actueel en compleet beeld vast van hun verwerking van persoonsgegevens (conform U.02/01).</t>
  </si>
  <si>
    <t>Organisatiebreed wordt een actueel en compleet beeld vastgelegd van de gehele verwerking van persoonsgegevens (conform U.02/01).</t>
  </si>
  <si>
    <t>Wordt informatie vastgelegd over de verwerkingsactiviteiten van verwerkers?</t>
  </si>
  <si>
    <t>Er wordt een beeld vastgelegd van de verwerkingsactiviteiten van verwerkers (conform U.02/01).</t>
  </si>
  <si>
    <t>Er wordt een actueel en compleet beeld vastgelegd van de verwerkingsactiviteiten van verwerkers (conform U.02/01).</t>
  </si>
  <si>
    <t>Er wordt organisatiebreed een actueel en compleet beeld van de verwerkingsactiviteiten van verwerkers vastgelegd en vastgesteld (conform U.02/01).</t>
  </si>
  <si>
    <t>De vastgelegde informatie geeft inzicht in de complete samenhang tussen de gegevens, verwerkingen, processen, organisatie en technische systemen (conform U.02/02).</t>
  </si>
  <si>
    <t>De vastgelegde informatie biedt niet alleen de samenhang in de verwerkingsactiviteiten, maar ook de samenhang tussen de verwerkingsactiviteiten, processen, organisatie en technische systemen.</t>
  </si>
  <si>
    <t>De vastgelegde informatie wordt meegenomen in de beslissingen om te komen tot veranderingen in de gegevensverwerking.</t>
  </si>
  <si>
    <t>De compleetheid en kwaliteit (zoals actualiteit en bruikbaarheid) van vastgelegde informatie is meetbaar en inzichtelijk.</t>
  </si>
  <si>
    <t>Het hoogste management zet de vastgelegde informatie over de verwerkingen in bij de beslissingen om privacy te borgen in de gegevensstrategie van de organisatie.</t>
  </si>
  <si>
    <t>Hoe kunnen betrokkenen de persoonsgegevens (laten) corrigeren en over te dragen of de verwerking te laten staken?</t>
  </si>
  <si>
    <t>De verwerkingsverantwoordelijke biedt de betrokkenen de mogelijkheid persoonsgegevens te (laten) corrigeren en over te dragen en de verwerking te laten staken (conform U.03/02).</t>
  </si>
  <si>
    <t>De verwerkingsverantwoordelijke biedt de betrokkenen de mogelijkheid persoonsgegevens te (laten) corrigeren en over te dragen en de verwerking te laten staken, waarbij de kwaliteit en de compleetheid van de mogelijkheden vastligt (conform U.03/02).</t>
  </si>
  <si>
    <t>De betrokkenen wordt de mogelijkheid geboden persoonsgegevens te (laten) corrigeren en over te dragen en de verwerking te laten staken, waarbij de kwaliteit en de compleetheid van de mogelijkheden organisatiebreed eenduidig is vastgelegd en bewaakt (conform U.03/02).</t>
  </si>
  <si>
    <t>Hoe worden betrokkenen geïnformeerd over de afhandeling van hun aanvraag?</t>
  </si>
  <si>
    <t>De betrokkenen worden geïnformeerd over de afhandeling van hun aanvraag om persoonsgegevens te (laten) corrigeren of overgedragen te krijgen (conform U.03/03).</t>
  </si>
  <si>
    <t>De betrokkenen worden, op een vooraf vastgelegde wijze, geïnformeerd over de afhandeling van hun aanvraag om persoonsgegevens te (laten) corrigeren of overgedragen te krijgen (conform U.03/03).</t>
  </si>
  <si>
    <t>De betrokkenen worden, op een organisatiebreed eenduidig vooraf vastgelegde en bewaakte wijze, geïnformeerd over de afhandeling van hun aanvraag om persoonsgegevens te (laten) corrigeren of overgedragen te krijgen (conform U.03/03).</t>
  </si>
  <si>
    <t>Wordt de juistheid van de persoonsgegevens bewaakt?</t>
  </si>
  <si>
    <t>Het bewaken van de juistheid van de persoonsgegevens wordt als onderdeel van de verwerkingsprocessen meegenomen (conform U.03/01).</t>
  </si>
  <si>
    <t>Het bewaken van de juistheid van de persoonsgegevens wordt, op een vooraf vastgelegde wijze,  als integraal onderdeel van de verwerkingsprocessen meegenomen (conform U.03/01).</t>
  </si>
  <si>
    <t>Het bewaken van de juistheid van de persoonsgegevens wordt, op een organisatiebreed eenduidig vooraf vastgelegde wijze, als integraal en samenhangend onderdeel van de organisatiebrede gegevensverwerking meegenomen (conform U.03/01).</t>
  </si>
  <si>
    <t>De mogelijkheden persoonsgegevens te (laten) corrigeren en overgedragen te krijgen is meegenomen in de Privacy by Design processen.</t>
  </si>
  <si>
    <t>De mogelijkheden en de bewaking sluiten aan op de wijze hoe dit binnen de branche gebeurd.</t>
  </si>
  <si>
    <t>De mogelijkheden persoonsgegevens te (laten) corrigeren en overgedragen te krijgen worden meegenomen in de Privacy by Design processen (conform hoofdstuk 6 handleiding Privacy by Design).</t>
  </si>
  <si>
    <t>Bij het bepalen van de mogelijkheden persoonsgegevens te (laten) corrigeren en overgedragen te krijgen wordt aangesloten op de wijze hoe dit binnen de branche gebeurd.</t>
  </si>
  <si>
    <t>Het hoogste management stuurt op het leveren van klantvriendelijke diensten door de organisatie, door het inzetten van de mogelijkheden om persoonsgegevens te (laten) corrigeren en overgedragen krijgen en de juistheid van persoonsgegevens te bewaken.</t>
  </si>
  <si>
    <t>Door het inzetten van de mogelijkheden om persoonsgegevens te (laten) corrigeren en overgedragen krijgen en de juistheid van persoonsgegevens te bewaken, stuurt het hoogste management op het leveren van klantvriendelijke diensten.</t>
  </si>
  <si>
    <t>Hoe worden beveiligingsrisico’s bepaald en mitigerende maatregelen genomen?</t>
  </si>
  <si>
    <t>Beveiligingsrisicoanalyses en mitigerende maatregelen worden uitgevoerd en genomen.</t>
  </si>
  <si>
    <t>De verwerkingsverantwoordelijke voert beveiligingsrisicoanalyses uit en neemt mitigerende maatregelen (conform U.04/02).</t>
  </si>
  <si>
    <t>Op een vooraf vastgelegde wijze voert de verwerkingsverantwoordelijke beveiligingsrisicoanalyses uit en neemt mitigerende maatregelen (conform U.04/02).</t>
  </si>
  <si>
    <t>Op een organisatiebrede formeel vastgestelde wijze voert de verwerkingsverantwoordelijke periodiek beveiligingsrisicoanalyses uit en neemt mitigerende maatregelen (conform U.04/02).</t>
  </si>
  <si>
    <t>Hoe is beveilgingsbeleid tot stand gekomen?</t>
  </si>
  <si>
    <t>Op verwerkingsniveau worden richtlijnen opgesteld om de IT-voorzieningen te beschermen (conform U.04/01).</t>
  </si>
  <si>
    <t>Er wordt een informatiebeveiligingsplan opgesteld, waarbij de bescherming van persoonsgegevens als aandachtpunt is meegenomen (conform U.04/01).</t>
  </si>
  <si>
    <t>Er wordt op organisatiebreed een informatiebeveiligingsplan opgesteld en formeel vastgesteld, waarbij de bescherming van persoonsgegevens als aandachtpunt is meegenomen (conform U.04/01).</t>
  </si>
  <si>
    <t>Is er een beveiligingsplan, inclusief de taken, verantwoordelijkheden en bevoegdheden op het gebied van informatiebeveiliging vastgelegd?</t>
  </si>
  <si>
    <t>Op verwerkingsniveau wordt een aanpak gekozen om de beveiliging op niveau te brengen en te houden, inclusief afspraken over de taken en verantwoordelijkheden op het gebied van informatiebeveiliging (conform U.04/01.03).</t>
  </si>
  <si>
    <t>Op verwerkingsniveau wordt er een aanpak in een beveiligingsplan vastgelegd, inclusief afspraken over de taken en verantwoordelijkheden op het gebied van informatiebeveiliging (conform U.04/01.03).</t>
  </si>
  <si>
    <t>Organisatiebreed wordt er een aanpak in een beveiligingsplan vastgelegd en formeel vastgesteld, inclusief de verdeling van taken, verantwoordelijkheden en bevoegdheden op het gebied van informatiebeveiliging (conform U.04/01.03).</t>
  </si>
  <si>
    <t>Er is een informatiebeveiligings-managementsysteem (ISMS) dat onderdeel uitmaakt van de plan- en control -cyclus van de organisatie.</t>
  </si>
  <si>
    <t>De effectiviteit van informatiebeveiliging is middels prestatie-indicatoren bewaakt.</t>
  </si>
  <si>
    <t>(Potentiele) inbreuken worden gemonitord; buiten de eigen organisatie worden ontwikkelingen omtrent de beschouwing van risico’s en passende maatregelen gevolgd en gedeeld.</t>
  </si>
  <si>
    <t>Er wordt een informatiebeveiligingsmanagementsysteem (ISMS) ingezet, dat onderdeel wordt gemaakt van de plan- en control cyclus van de organisatie.</t>
  </si>
  <si>
    <t>De effectiviteit van informatiebeveiliging wordt middels prestatie-indicatoren bewaakt.</t>
  </si>
  <si>
    <t xml:space="preserve">Het hoger management is in staat desgewenst bij te sturen, doordat prestatie-indicatoren en een dashboard worden gehanteerd. </t>
  </si>
  <si>
    <t>Het hoogste management wordt door middel van prestatie-indicatoren en een dashboard geïnformeerd over de effectiviteit van de informatiebeveiliging en stuurt (waar nodig) bij.</t>
  </si>
  <si>
    <t>Hoe wordt bepaald of en hoe de betrokkene moet worden geïnformeerd?</t>
  </si>
  <si>
    <t>De verwerkingsverantwoordelijke bepaalt of en hoe de betrokkene geïnformeerd wordt bij de verzameling van persoonsgegevens (conform U.05/03 en U.05.04).</t>
  </si>
  <si>
    <t>De verwerkingsverantwoordelijke bepaalt, op een vooraf vastgelegde wijze, of en hoe de betrokkene geïnformeerd wordt bij de verzameling van persoonsgegevens (conform U.05/03 en U.05.04).</t>
  </si>
  <si>
    <t>Op een organisatiebreed eenduidig vastgelegde en bewaakte wijze wordt bepaald hoe de betrokkene geïnformeerd wordt bij de verzameling van persoonsgegevens (conform U.05/03 en U.05.04).</t>
  </si>
  <si>
    <t>Hoe wordt de te verstrekken informatie bepaald?</t>
  </si>
  <si>
    <t>De verwerkingsverantwoordelijke bepaalt welke informatie de betrokkene ontvangt bij de verzameling van persoonsgegevens (conform U.05/02).</t>
  </si>
  <si>
    <t>Op een vooraf vastgelegde wijze wordt bepaald welke informatie de betrokkene ontvangt bij de verzameling van persoonsgegevens (conform U.05/02).</t>
  </si>
  <si>
    <t>Organisatiebreed wordt, op een eenduidig vastgelegde en bewaakte wijze, bepaald welke informatie de betrokkene ontvangt bij de verzameling van persoonsgegevens (conform U.05/02).</t>
  </si>
  <si>
    <t>Bij het opstellen van de informatie wordt rekening gehouden met het gebruik in de branche.</t>
  </si>
  <si>
    <t>Het informeren van de betrokkenen maakt integraal onderdeel uit van de organisatiebrede communicatiestrategie voor het informeren van klanten/betrokkenen over de dienstverlening.</t>
  </si>
  <si>
    <t>De verstrekte informatie bij de verzameling van persoonsgegevens wordt consequent en actueel in lijn gehouden met de doelstellingen van de organisatie.</t>
  </si>
  <si>
    <t>Hoe worden de bewaartermijnen bepaald?</t>
  </si>
  <si>
    <t>De verwerkingsverantwoordelijke bepaalt de bewaartermijnen (conform U.06/01).</t>
  </si>
  <si>
    <t>De verwerkingsverantwoordelijke bepaalt, op een vooraf vastgelegde wijze, de bewaartermijnen (conform U.06/01).</t>
  </si>
  <si>
    <t>De verwerkingsverantwoordelijke bepaalt, op een organisatiebreed eenduidig vastgelegde en bewaakte wijze, de bewaartermijnen (conform U.06/01).</t>
  </si>
  <si>
    <t>Hoe wordt bepaald hoe en wanneer persoonsgegevens te vernietigen?</t>
  </si>
  <si>
    <t>De verwerkingsverantwoordelijke bepaalt hoe en wanneer persoonsgegevens te vernietigen (conform U.06/02).</t>
  </si>
  <si>
    <t>De verwerkingsverantwoordelijke bepaalt, op een vooraf vastgelegde wijze, hoe en wanneer persoonsgegevens te vernietigen (conform U.06/02).</t>
  </si>
  <si>
    <t>Organisatiebreed wordt op een eenduidig vastgelegde en bewaakte wijze bepaald hoe en wanneer persoonsgegevens te vernietigen (conform U.06/02).</t>
  </si>
  <si>
    <t>Bij het bepalen van de bewaartermijnen wordt gekeken naar het gebruik binnen de branche.</t>
  </si>
  <si>
    <t xml:space="preserve">Bij het bepalen van de wijze van vernietigen wordt gekeken naar het gebruik binnen de branche. </t>
  </si>
  <si>
    <t>Het tijdig en gecontroleerd vernietigen van persoonsgegevens is meegenomen in het ontwerp van de verwerking.</t>
  </si>
  <si>
    <t>De bewaartermijnen zijn aantoonbaar in lijn met de privacydoelstellingen van de organisatie.</t>
  </si>
  <si>
    <t>Het tijdig en gecontroleerd vernietigen van persoonsgegevens wordt meegenomen in het ontwerp van de verwerking.</t>
  </si>
  <si>
    <t>De bewaartermijnen worden aantoonbaar in lijn gebracht met de privacydoelstellingen van de organisatie.</t>
  </si>
  <si>
    <t>Hoe komen de onderlinge afspraken en de afdoende garanties tot stand bij doorgifte aan een andere verwerkingsverantwoordelijke of aan een verwerker?</t>
  </si>
  <si>
    <t>De verwerkingsverantwoordelijke bepaalt de onderlinge afspraken met andere verwerkingsverantwoordelijke en de afdoende garanties met verwerkers (conform U.07/01, U.07/02 en U.07/07).</t>
  </si>
  <si>
    <t>De verwerkingsverantwoordelijke bepaalt op een vooraf vastgelegde wijze de onderlinge afspraken met andere verwerkingsverantwoordelijke en de afdoende garanties met verwerkers (conform U.07/01, U.07/02 en U.07/07).</t>
  </si>
  <si>
    <t>Organisatiebreed wordt, op een eenduidig vastgelegde en bewaakte wijze, de onderlinge afspraken met andere verwerkingsverantwoordelijken en de afdoende garanties met verwerkers gemaakt (conform U.07/01, U.07/02 en U.07/07).</t>
  </si>
  <si>
    <t>Hoe wordt bepaald of gegevens doorgegeven mogen worden aan een andere verwerkingsverantwoordelijke of aan een verwerker stand buiten de EU?</t>
  </si>
  <si>
    <t>De verwerkingsverantwoordelijke bepaalt of gegevens worden doorgegeven aan een andere verwerkingsverantwoordelijke of verwerker buiten de EU (conform U.07/03 t/m U.07/06).</t>
  </si>
  <si>
    <t>De verwerkingsverantwoordelijke bepaalt, op een vooraf vastgelegde wijze, of gegevens worden doorgegeven aan een andere verwerkingsverantwoordelijke of verwerker buiten de EU (conform U.07/03 t/m U.07/06).</t>
  </si>
  <si>
    <t>Organisatiebreed wordt op een eenduidig vastgelegde en bewaakte wijze bepaald of gegevens worden doorgegeven aan een andere verwerkingsverantwoordelijke of verwerker buiten de EU (conform U.07/03 t/m U.07/06).</t>
  </si>
  <si>
    <t>De verwerkingsverantwoordelijke bepaalt de wijze van vastlegging van doorgiften.</t>
  </si>
  <si>
    <t>De verwerkingsverantwoordelijke zorgt op een vooraf vastgelegde wijze voor de vastlegging van doorgiften.</t>
  </si>
  <si>
    <t>Op een organisatiebreed eenduidig vastgelegde en bewaakte wijze vindt vastlegging van doorgiften plaats.</t>
  </si>
  <si>
    <t>Er wordt blijvend bewaakt of de doorgiften aan de vereisten voldoen.</t>
  </si>
  <si>
    <t>Voor het maken van de onderlinge afspraken en de afdoende garanties wordt de kennis en ervaring van de branche benut.</t>
  </si>
  <si>
    <t>Of de doorgiften aan de vereisten voldoen wordt meetbaar gemaakt.</t>
  </si>
  <si>
    <t>De organisatie evalueert op periodieke basis of de doorgiften en de gedeelde gegevens noodzakelijk zijn voor de bedrijfsvoering, of ze passen in de outsourcingstrategie en of de gehanteerde vereisten adequaat zijn.</t>
  </si>
  <si>
    <t>Hoe wordt over de rechtmatigheid van de gegevensverwerkingen gerapporteerd en hoe wordt die aangetoond?</t>
  </si>
  <si>
    <t>Dit is geen aandachtspunt.</t>
  </si>
  <si>
    <t>De verwerkingsverantwoordelijke rapporteert over de rechtmatigheid van de gegevensverwerkingen en toont die aan (conform C.01/02).</t>
  </si>
  <si>
    <t>De verwerkingsverantwoordelijke rapporteert over de rechtmatigheid van de gegevensverwerkingen en toont die aan op een vooraf vastgelegde wijze (conform C.01/02).</t>
  </si>
  <si>
    <t>Op een organisatiebreed eenduidig vastgelegde en bewaakte wijze wordt gerapporteerd over de rechtmatigheid van de gegevensverwerkingen (conform C.01/02).</t>
  </si>
  <si>
    <t>De verwerkingsverantwoordelijke reageert op afwijkingen in de rechtmatigheid van de gegevensverwerkingen (conform C.01/01).</t>
  </si>
  <si>
    <t>De verwerkingsverantwoordelijke reageert op een vooraf vastgelegde wijze op afwijkingen in de rechtmatigheid van de gegevensverwerkingen (conform C.01/01).</t>
  </si>
  <si>
    <t xml:space="preserve">Op een organisatiebreed eenduidig vastgelegde en bewaakte wijze wordt gereageerd op afwijkingen in de rechtmatigheid van de gegevensverwerkingen (conform C.01/01). </t>
  </si>
  <si>
    <t>Op organisatieniveau is minimaal één persoon (eventueel een aangestelde FG) eindverantwoordelijk voor het toezicht en de rapportage en daarop aanspreekbaar.</t>
  </si>
  <si>
    <t>Op organisatieniveau wordt minimaal één persoon (bij voorkeur een aangestelde FG) eindverantwoordelijk gemaakt voor het toezicht en de rapportage, zodat die daarop aanspreekbaar is.</t>
  </si>
  <si>
    <t>Bij het rapporteren over en het aantonen van de rechtmatigheid wordt gekeken naar het gebruik in de branche.</t>
  </si>
  <si>
    <t>Bewaking van de rechtmatigheid wordt integraal onderdeel gemaakt van de managementprocessen.</t>
  </si>
  <si>
    <t>Het effectief mogelijk maken van toezicht wordt meegenomen in het ontwerp van de gegevensverwerking.</t>
  </si>
  <si>
    <t xml:space="preserve">Er wordt een FG aangesteld. </t>
  </si>
  <si>
    <t>De FG heeft door middel van een dashboard een actueel beeld van de rechtmatigheid van de verwerkingen.</t>
  </si>
  <si>
    <t>Hoe wordt gereageerd op afwijkingen?</t>
  </si>
  <si>
    <t>Hoe wordt bepaald of de betrokkene toegang krijgt tot de informatie over de verwerking van persoonsgegevens en of er een uitzonderingsgrond geldt?</t>
  </si>
  <si>
    <t>De verwerkingsverantwoordelijke bepaalt of en hoe de betrokkene wordt geïnformeerd over de verwerking van de persoonsgegevens (conform C.02/02 en C.02/04).</t>
  </si>
  <si>
    <t>De verwerkingsverantwoordelijke bepaalt op een vooraf vastgelegde wijze of en hoe de betrokkene wordt geïnformeerd over de verwerking van de persoonsgegevens (conform C.02/02 en C.02/04).</t>
  </si>
  <si>
    <t>Op een organisatiebreed eenduidig vastgelegde en bewaakte wijze wordt bepaald of en hoe de betrokkene geïnformeerd wordt over de verwerking van de persoonsgegevens (conform C.02/02 en C.02/04).</t>
  </si>
  <si>
    <t>Hoe wordt de vorm van verstrekken (bijvoorbeeld handmatig of via een portal) en de inhoud van de te verstrekken informatie bepaald?</t>
  </si>
  <si>
    <t>De verwerkingsverantwoordelijke bepaalt tot welke informatie de betrokkene toegang krijgt (conform C.02/01 en C.02/03).</t>
  </si>
  <si>
    <t>De verwerkingsverantwoordelijke bepaalt op een vooraf vastgelegde wijze tot welke informatie de betrokkene toegang krijgt (conform C.02/01 en C.02/03).</t>
  </si>
  <si>
    <t>Op een organisatiebreed eenduidig vastgelegde en bewaakte wijze wordt bepaald tot welke informatie de betrokkene toegang krijgt (conform C.02/01 en C.02/03).</t>
  </si>
  <si>
    <t>Over de aangevraagde en verleende toegangen wordt door de verwerkingsverantwoordelijken gerapporteerd.</t>
  </si>
  <si>
    <t>De organisatie hanteert richtlijnen om de efficiëntie van de toegang te waarborgen.</t>
  </si>
  <si>
    <t>De organisatie stelt richtlijnen op om de efficiëntie van de toegang te waarborgen.</t>
  </si>
  <si>
    <t>Bij het bepalen van de wijze van toegang wordt door een FG rekening gehouden met het gebruik binnen de branche.</t>
  </si>
  <si>
    <t>Organisatiebreed vindt bewaking van de wijze van toegang plaats, bijvoorbeeld door het mee te nemen in de architectuurprocessen.</t>
  </si>
  <si>
    <t>Organisatiebreed vindt bewaking van de wijze van toegang plaats, bijvoorbeeld doordat het wordt meegenomen in de architectuurprocessen.</t>
  </si>
  <si>
    <t>Het hoogste management stuurt op klantvriendelijke diensten door het bieden van toegang, waarmee de betrokkene zijn rechten kan uitoefenen.</t>
  </si>
  <si>
    <t>De FG krijgt door middel van een dashboard een actueel beeld van de aangevraagde en verleende toegangen of de rechtmatigheid van de verwerkingen.</t>
  </si>
  <si>
    <t>Hoe wordt bepaald of een datalek wordt gemeld en of er een uitzonderingsgrond geldt?</t>
  </si>
  <si>
    <t>De verwerkingsverantwoordelijke bepaalt of een datalek wordt gemeld en of er een uitzonderingsgrond geldt (conform C.03/01, C.03/02 en C.03/04).</t>
  </si>
  <si>
    <t>De verwerkingsverantwoordelijke bepaalt op een vooraf vastgelegde wijze of een datalek wordt gemeld en of er een uitzonderingsgrond geldt (conform C.03/01, C.03/02 en C.03/04).</t>
  </si>
  <si>
    <t>Op een organisatiebreed eenduidig vastgelegde en bewaakte wijze wordt bepaald of een datalek wordt gemeld en of er een uitzonderingsgrond geldt (conform C.03/01, C.03/02 en C.03/04).</t>
  </si>
  <si>
    <t>Welke kennis, voorzieningen of processen om een datalek te onderzoeken zijn voorhanden?</t>
  </si>
  <si>
    <t>Daartoe wordt binnen de organisatie samengewerkt.</t>
  </si>
  <si>
    <t>De informatiebeveiliger en de verwerkingsverantwoordelijke dragen er zorg voor dat er kennis, voorzieningen of processen om een datalek te onderzoeken voorhanden komt (conform C.03/03).</t>
  </si>
  <si>
    <t>Binnen de organisatie wordt samengewerkt, zodat er kennis, voorzieningen of processen om een datalek te onderzoeken voorhanden is (conform C.03/03).</t>
  </si>
  <si>
    <t>Organisatiebreed wordt, op een formeel vastgestelde wijze, kennis, ervaring, voorzieningen en processen gedeeld om een datalek te onderzoeken (conform C.03/03).</t>
  </si>
  <si>
    <t>Zijn er richtlijnen voor het voorkomen van datalekken?</t>
  </si>
  <si>
    <t>De informatiebeveiliger en de verwerkingsverantwoordelijke dragen zorg voor richtlijnen voor het voorkomen van datalekken.</t>
  </si>
  <si>
    <t>Binnen de organisatie wordt samengewerkt om te komen tot richtlijnen voor het voorkomen van datalekken.</t>
  </si>
  <si>
    <t>Organisatiebreed wordt samengewerkt om te komen tot formeel vastgestelde eenduidige richtlijnen voor het voorkomen van datalekken.</t>
  </si>
  <si>
    <t>De processen volgens welke datalekken moeten worden gemeld, zijn vastgelegd en zijn integraal onderdeel van het informatiebeveiligingsmanagementsysteem (ISMS).</t>
  </si>
  <si>
    <t>Kennis omtrent de behandeling en preventie van datalekken wordt ook buiten de eigen organisatie gevolgd en gedeeld.</t>
  </si>
  <si>
    <t>De effectiviteit van de behandeling en preventie van datalekken wordt door middel van prestatie-indicatoren bewaakt en gebruikt om te sturen op uitvoerings-/afdelingsniveau.</t>
  </si>
  <si>
    <t>Het voorkomen en kunnen signaleren van datalekken maakt onderdeel uit van het ontwerpproces / Privacy by Design.</t>
  </si>
  <si>
    <t>(Potentiele) inbreuken op de gegevensverwerking worden gemonitord, zodat datalekken worden voorkomen.</t>
  </si>
  <si>
    <t>Over de behandeling en preventie van datalekken worden prestatie-indicatoren en een dashboard gehanteerd die het hoger management in staat stellen desgewenst bij te sturen.</t>
  </si>
  <si>
    <t>Het hoger management is in staat desgewenst bij te sturen, doordat prestatie-indicatoren en een dashboard over de behandeling en preventie van datalekken worden gehanteerd.</t>
  </si>
  <si>
    <t>Het hoogste management wordt door middel van prestatie-indicatoren en een dashboard geïnformeerd over de effectiviteit van de behandeling en preventie van datalekken en stuurt (waar nodig) bij.</t>
  </si>
  <si>
    <t xml:space="preserve">Het hoger management is in staat desgewenst bij te sturen, doordat prestatie-indicatoren en een dashboard over het voorkomen en omgaan met datalekken worden gehanteerd. </t>
  </si>
  <si>
    <t>Agentschap</t>
  </si>
  <si>
    <t>Brancheorg</t>
  </si>
  <si>
    <t>Energie</t>
  </si>
  <si>
    <t>Financieel</t>
  </si>
  <si>
    <t>Gemeentelijk</t>
  </si>
  <si>
    <t>Overige</t>
  </si>
  <si>
    <t>Ministerieel</t>
  </si>
  <si>
    <t>Opleiding</t>
  </si>
  <si>
    <t>Provinciaal</t>
  </si>
  <si>
    <t>Staatsrechtelijk</t>
  </si>
  <si>
    <t>Stichting</t>
  </si>
  <si>
    <t>Vakvereniging</t>
  </si>
  <si>
    <t>Water</t>
  </si>
  <si>
    <t>Wetenschappelijk</t>
  </si>
  <si>
    <t>Wonen</t>
  </si>
  <si>
    <t>ZBO</t>
  </si>
  <si>
    <t>Zorg</t>
  </si>
  <si>
    <t xml:space="preserve">De Privacy Self Assessment geeft u een advies. 
Het advies gebaseerd op uw antwoorden die u geeft.
Hierbij stellen we alleen die vragen die passen bij uw ambitieniveau. 
Het ambitieniveau kan aan de hand van onderstaande figuur gekozen worden.
</t>
  </si>
  <si>
    <t>Het hoogste management wordt geïnformeerd over de effectiviteit en efficiëntie van de organieke inbedding en stuurt (waar nodig) bij.</t>
  </si>
  <si>
    <r>
      <t xml:space="preserve">Bij het bepalen van de </t>
    </r>
    <r>
      <rPr>
        <b/>
        <sz val="10"/>
        <color theme="1" tint="0.34998626667073579"/>
        <rFont val="Calibri"/>
        <family val="2"/>
        <scheme val="minor"/>
      </rPr>
      <t>bewaartermijnen</t>
    </r>
    <r>
      <rPr>
        <sz val="10"/>
        <color theme="1" tint="0.34998626667073579"/>
        <rFont val="Calibri"/>
        <family val="2"/>
        <scheme val="minor"/>
      </rPr>
      <t xml:space="preserve"> wordt gekeken naar het gebruik binnen de branche.</t>
    </r>
  </si>
  <si>
    <r>
      <t xml:space="preserve">Bij het bepalen van de </t>
    </r>
    <r>
      <rPr>
        <b/>
        <sz val="10"/>
        <color theme="1" tint="0.34998626667073579"/>
        <rFont val="Calibri"/>
        <family val="2"/>
        <scheme val="minor"/>
      </rPr>
      <t>wijze van vernietigen</t>
    </r>
    <r>
      <rPr>
        <sz val="10"/>
        <color theme="1" tint="0.34998626667073579"/>
        <rFont val="Calibri"/>
        <family val="2"/>
        <scheme val="minor"/>
      </rPr>
      <t xml:space="preserve"> wordt gekeken naar het gebruik binnen de branche. </t>
    </r>
  </si>
  <si>
    <t>C.01 Intern toezicht</t>
  </si>
  <si>
    <r>
      <t xml:space="preserve">Er wordt </t>
    </r>
    <r>
      <rPr>
        <b/>
        <sz val="10"/>
        <color theme="1"/>
        <rFont val="Calibri"/>
        <family val="2"/>
        <scheme val="minor"/>
      </rPr>
      <t>geen GEB</t>
    </r>
    <r>
      <rPr>
        <sz val="10"/>
        <color theme="1"/>
        <rFont val="Calibri"/>
        <family val="2"/>
        <scheme val="minor"/>
      </rPr>
      <t xml:space="preserve"> uitgevoerd.</t>
    </r>
  </si>
  <si>
    <r>
      <t xml:space="preserve">Op verwerkingsniveau wordt </t>
    </r>
    <r>
      <rPr>
        <b/>
        <sz val="10"/>
        <color theme="1"/>
        <rFont val="Calibri"/>
        <family val="2"/>
        <scheme val="minor"/>
      </rPr>
      <t>besloten</t>
    </r>
    <r>
      <rPr>
        <sz val="10"/>
        <color theme="1"/>
        <rFont val="Calibri"/>
        <family val="2"/>
        <scheme val="minor"/>
      </rPr>
      <t xml:space="preserve"> of een GEB wordt uitgevoerd.</t>
    </r>
  </si>
  <si>
    <r>
      <t xml:space="preserve">Door </t>
    </r>
    <r>
      <rPr>
        <b/>
        <sz val="10"/>
        <color theme="1"/>
        <rFont val="Calibri"/>
        <family val="2"/>
        <scheme val="minor"/>
      </rPr>
      <t>elke verwerkingsverantwoordelijke</t>
    </r>
    <r>
      <rPr>
        <sz val="10"/>
        <color theme="1"/>
        <rFont val="Calibri"/>
        <family val="2"/>
        <scheme val="minor"/>
      </rPr>
      <t xml:space="preserve"> wordt </t>
    </r>
    <r>
      <rPr>
        <b/>
        <sz val="10"/>
        <color theme="1"/>
        <rFont val="Calibri"/>
        <family val="2"/>
        <scheme val="minor"/>
      </rPr>
      <t>periodiek</t>
    </r>
    <r>
      <rPr>
        <sz val="10"/>
        <color theme="1"/>
        <rFont val="Calibri"/>
        <family val="2"/>
        <scheme val="minor"/>
      </rPr>
      <t xml:space="preserve"> een GEB uitgevoerd.</t>
    </r>
  </si>
  <si>
    <r>
      <t xml:space="preserve">Door elke verwerkingsverantwoordelijke wordt periodiek een GEB uitgevoerd, waarbij </t>
    </r>
    <r>
      <rPr>
        <b/>
        <sz val="10"/>
        <color theme="1"/>
        <rFont val="Calibri"/>
        <family val="2"/>
        <scheme val="minor"/>
      </rPr>
      <t>organisatiebreed</t>
    </r>
    <r>
      <rPr>
        <sz val="10"/>
        <color theme="1"/>
        <rFont val="Calibri"/>
        <family val="2"/>
        <scheme val="minor"/>
      </rPr>
      <t xml:space="preserve"> </t>
    </r>
    <r>
      <rPr>
        <b/>
        <sz val="10"/>
        <color theme="1"/>
        <rFont val="Calibri"/>
        <family val="2"/>
        <scheme val="minor"/>
      </rPr>
      <t>de betekenis</t>
    </r>
    <r>
      <rPr>
        <sz val="10"/>
        <color theme="1"/>
        <rFont val="Calibri"/>
        <family val="2"/>
        <scheme val="minor"/>
      </rPr>
      <t xml:space="preserve"> van de resultaten </t>
    </r>
    <r>
      <rPr>
        <b/>
        <sz val="10"/>
        <color theme="1"/>
        <rFont val="Calibri"/>
        <family val="2"/>
        <scheme val="minor"/>
      </rPr>
      <t xml:space="preserve">formeel </t>
    </r>
    <r>
      <rPr>
        <sz val="10"/>
        <color theme="1"/>
        <rFont val="Calibri"/>
        <family val="2"/>
        <scheme val="minor"/>
      </rPr>
      <t xml:space="preserve">wordt </t>
    </r>
    <r>
      <rPr>
        <b/>
        <sz val="10"/>
        <color theme="1"/>
        <rFont val="Calibri"/>
        <family val="2"/>
        <scheme val="minor"/>
      </rPr>
      <t>vastgesteld</t>
    </r>
    <r>
      <rPr>
        <sz val="10"/>
        <color theme="1"/>
        <rFont val="Calibri"/>
        <family val="2"/>
        <scheme val="minor"/>
      </rPr>
      <t>.</t>
    </r>
  </si>
  <si>
    <r>
      <t xml:space="preserve">De principes van Privacy by Design worden </t>
    </r>
    <r>
      <rPr>
        <b/>
        <sz val="10"/>
        <color theme="1"/>
        <rFont val="Calibri"/>
        <family val="2"/>
        <scheme val="minor"/>
      </rPr>
      <t>niet toegepast</t>
    </r>
    <r>
      <rPr>
        <sz val="10"/>
        <color theme="1"/>
        <rFont val="Calibri"/>
        <family val="2"/>
        <scheme val="minor"/>
      </rPr>
      <t>.</t>
    </r>
  </si>
  <si>
    <r>
      <t xml:space="preserve">Voor nieuwe verwerkingen wordt </t>
    </r>
    <r>
      <rPr>
        <b/>
        <sz val="10"/>
        <color theme="1"/>
        <rFont val="Calibri"/>
        <family val="2"/>
        <scheme val="minor"/>
      </rPr>
      <t>op verwerkingsniveau bepaald</t>
    </r>
    <r>
      <rPr>
        <sz val="10"/>
        <color theme="1"/>
        <rFont val="Calibri"/>
        <family val="2"/>
        <scheme val="minor"/>
      </rPr>
      <t xml:space="preserve"> of de principes van Privacy by Design worden toegepast.</t>
    </r>
  </si>
  <si>
    <r>
      <t xml:space="preserve">Voor </t>
    </r>
    <r>
      <rPr>
        <b/>
        <sz val="10"/>
        <color theme="1"/>
        <rFont val="Calibri"/>
        <family val="2"/>
        <scheme val="minor"/>
      </rPr>
      <t>elke nieuwe</t>
    </r>
    <r>
      <rPr>
        <sz val="10"/>
        <color theme="1"/>
        <rFont val="Calibri"/>
        <family val="2"/>
        <scheme val="minor"/>
      </rPr>
      <t xml:space="preserve"> verwerking </t>
    </r>
    <r>
      <rPr>
        <b/>
        <sz val="10"/>
        <color theme="1"/>
        <rFont val="Calibri"/>
        <family val="2"/>
        <scheme val="minor"/>
      </rPr>
      <t>en bij grote wijzigingen</t>
    </r>
    <r>
      <rPr>
        <sz val="10"/>
        <color theme="1"/>
        <rFont val="Calibri"/>
        <family val="2"/>
        <scheme val="minor"/>
      </rPr>
      <t xml:space="preserve"> worden de principes van Privacy by Design </t>
    </r>
    <r>
      <rPr>
        <b/>
        <sz val="10"/>
        <color theme="1"/>
        <rFont val="Calibri"/>
        <family val="2"/>
        <scheme val="minor"/>
      </rPr>
      <t>toegepast</t>
    </r>
    <r>
      <rPr>
        <sz val="10"/>
        <color theme="1"/>
        <rFont val="Calibri"/>
        <family val="2"/>
        <scheme val="minor"/>
      </rPr>
      <t>.</t>
    </r>
  </si>
  <si>
    <r>
      <t xml:space="preserve">Voor elke nieuwe verwerking en bij grote wijzigingen worden </t>
    </r>
    <r>
      <rPr>
        <b/>
        <sz val="10"/>
        <color theme="1"/>
        <rFont val="Calibri"/>
        <family val="2"/>
        <scheme val="minor"/>
      </rPr>
      <t>formeel vastgestelde organisatiebrede</t>
    </r>
    <r>
      <rPr>
        <sz val="10"/>
        <color theme="1"/>
        <rFont val="Calibri"/>
        <family val="2"/>
        <scheme val="minor"/>
      </rPr>
      <t xml:space="preserve"> </t>
    </r>
    <r>
      <rPr>
        <b/>
        <sz val="10"/>
        <color theme="1"/>
        <rFont val="Calibri"/>
        <family val="2"/>
        <scheme val="minor"/>
      </rPr>
      <t>principes</t>
    </r>
    <r>
      <rPr>
        <sz val="10"/>
        <color theme="1"/>
        <rFont val="Calibri"/>
        <family val="2"/>
        <scheme val="minor"/>
      </rPr>
      <t xml:space="preserve"> van Privacy by Design </t>
    </r>
    <r>
      <rPr>
        <b/>
        <sz val="10"/>
        <color theme="1"/>
        <rFont val="Calibri"/>
        <family val="2"/>
        <scheme val="minor"/>
      </rPr>
      <t>toegepast</t>
    </r>
    <r>
      <rPr>
        <sz val="10"/>
        <color theme="1"/>
        <rFont val="Calibri"/>
        <family val="2"/>
        <scheme val="minor"/>
      </rPr>
      <t>.</t>
    </r>
  </si>
  <si>
    <r>
      <t xml:space="preserve">Privacyrisico’s worden </t>
    </r>
    <r>
      <rPr>
        <b/>
        <sz val="10"/>
        <color theme="1"/>
        <rFont val="Calibri"/>
        <family val="2"/>
        <scheme val="minor"/>
      </rPr>
      <t>op ad hoc</t>
    </r>
    <r>
      <rPr>
        <sz val="10"/>
        <color theme="1"/>
        <rFont val="Calibri"/>
        <family val="2"/>
        <scheme val="minor"/>
      </rPr>
      <t xml:space="preserve"> basis bepaald.</t>
    </r>
  </si>
  <si>
    <r>
      <t xml:space="preserve">Privacyrisico's worden </t>
    </r>
    <r>
      <rPr>
        <b/>
        <sz val="10"/>
        <color theme="1"/>
        <rFont val="Calibri"/>
        <family val="2"/>
        <scheme val="minor"/>
      </rPr>
      <t>op verwerkingsniveau</t>
    </r>
    <r>
      <rPr>
        <sz val="10"/>
        <color theme="1"/>
        <rFont val="Calibri"/>
        <family val="2"/>
        <scheme val="minor"/>
      </rPr>
      <t xml:space="preserve"> informeel bepaald.</t>
    </r>
  </si>
  <si>
    <r>
      <t xml:space="preserve">Privacyrisico's worden </t>
    </r>
    <r>
      <rPr>
        <b/>
        <sz val="10"/>
        <color theme="1"/>
        <rFont val="Calibri"/>
        <family val="2"/>
        <scheme val="minor"/>
      </rPr>
      <t>in een cyclisch proces op afdelingsniveau bepaald, vastgelegd en weggewerkt</t>
    </r>
    <r>
      <rPr>
        <sz val="10"/>
        <color theme="1"/>
        <rFont val="Calibri"/>
        <family val="2"/>
        <scheme val="minor"/>
      </rPr>
      <t>.</t>
    </r>
  </si>
  <si>
    <r>
      <t xml:space="preserve">Er worden </t>
    </r>
    <r>
      <rPr>
        <b/>
        <sz val="10"/>
        <color theme="1"/>
        <rFont val="Calibri"/>
        <family val="2"/>
        <scheme val="minor"/>
      </rPr>
      <t>geen</t>
    </r>
    <r>
      <rPr>
        <sz val="10"/>
        <color theme="1"/>
        <rFont val="Calibri"/>
        <family val="2"/>
        <scheme val="minor"/>
      </rPr>
      <t xml:space="preserve"> doeleinden bepaald.</t>
    </r>
  </si>
  <si>
    <r>
      <t xml:space="preserve">Op verwerkingsniveau worden de doeleinden </t>
    </r>
    <r>
      <rPr>
        <b/>
        <sz val="10"/>
        <color theme="1"/>
        <rFont val="Calibri"/>
        <family val="2"/>
        <scheme val="minor"/>
      </rPr>
      <t>informeel bepaald</t>
    </r>
    <r>
      <rPr>
        <sz val="10"/>
        <color theme="1"/>
        <rFont val="Calibri"/>
        <family val="2"/>
        <scheme val="minor"/>
      </rPr>
      <t>.</t>
    </r>
  </si>
  <si>
    <r>
      <t xml:space="preserve">Door elke verwerkingsverantwoordelijke worden de doeleinden op een </t>
    </r>
    <r>
      <rPr>
        <b/>
        <sz val="10"/>
        <color theme="1"/>
        <rFont val="Calibri"/>
        <family val="2"/>
        <scheme val="minor"/>
      </rPr>
      <t>uniforme wijze bepaald en vastgelegd</t>
    </r>
    <r>
      <rPr>
        <sz val="10"/>
        <color theme="1"/>
        <rFont val="Calibri"/>
        <family val="2"/>
        <scheme val="minor"/>
      </rPr>
      <t>.</t>
    </r>
  </si>
  <si>
    <r>
      <t>Organisatiebreed worden de doeleinden op een uniforme wijze bepaald en</t>
    </r>
    <r>
      <rPr>
        <b/>
        <sz val="10"/>
        <color theme="1"/>
        <rFont val="Calibri"/>
        <family val="2"/>
        <scheme val="minor"/>
      </rPr>
      <t xml:space="preserve"> formeel vastgesteld.</t>
    </r>
  </si>
  <si>
    <r>
      <t xml:space="preserve">Er worden </t>
    </r>
    <r>
      <rPr>
        <b/>
        <sz val="10"/>
        <color theme="1"/>
        <rFont val="Calibri"/>
        <family val="2"/>
        <scheme val="minor"/>
      </rPr>
      <t>geen</t>
    </r>
    <r>
      <rPr>
        <sz val="10"/>
        <color theme="1"/>
        <rFont val="Calibri"/>
        <family val="2"/>
        <scheme val="minor"/>
      </rPr>
      <t xml:space="preserve"> rechtvaardigingsgronden bepaald.</t>
    </r>
  </si>
  <si>
    <r>
      <t xml:space="preserve">Op verwerkingsniveau worden de rechtvaardigingsgronden </t>
    </r>
    <r>
      <rPr>
        <b/>
        <sz val="10"/>
        <color theme="1"/>
        <rFont val="Calibri"/>
        <family val="2"/>
        <scheme val="minor"/>
      </rPr>
      <t>informeel bepaald</t>
    </r>
    <r>
      <rPr>
        <sz val="10"/>
        <color theme="1"/>
        <rFont val="Calibri"/>
        <family val="2"/>
        <scheme val="minor"/>
      </rPr>
      <t>.</t>
    </r>
  </si>
  <si>
    <r>
      <t xml:space="preserve">Door elke verwerkingsverantwoordelijke worden de rechtvaardigingsgronden op een </t>
    </r>
    <r>
      <rPr>
        <b/>
        <sz val="10"/>
        <color theme="1"/>
        <rFont val="Calibri"/>
        <family val="2"/>
        <scheme val="minor"/>
      </rPr>
      <t>uniforme wijze bepaald en vastgelegd</t>
    </r>
    <r>
      <rPr>
        <sz val="10"/>
        <color theme="1"/>
        <rFont val="Calibri"/>
        <family val="2"/>
        <scheme val="minor"/>
      </rPr>
      <t>.</t>
    </r>
  </si>
  <si>
    <r>
      <t xml:space="preserve">Organisatiebreed worden de rechtvaardigingsgronden op een uniforme wijze bepaald en </t>
    </r>
    <r>
      <rPr>
        <b/>
        <sz val="10"/>
        <color theme="1"/>
        <rFont val="Calibri"/>
        <family val="2"/>
        <scheme val="minor"/>
      </rPr>
      <t>formeel vastgesteld</t>
    </r>
    <r>
      <rPr>
        <sz val="10"/>
        <color theme="1"/>
        <rFont val="Calibri"/>
        <family val="2"/>
        <scheme val="minor"/>
      </rPr>
      <t>.</t>
    </r>
  </si>
  <si>
    <r>
      <t xml:space="preserve">Er wordt </t>
    </r>
    <r>
      <rPr>
        <b/>
        <sz val="10"/>
        <color theme="1"/>
        <rFont val="Calibri"/>
        <family val="2"/>
        <scheme val="minor"/>
      </rPr>
      <t>geen</t>
    </r>
    <r>
      <rPr>
        <sz val="10"/>
        <color theme="1"/>
        <rFont val="Calibri"/>
        <family val="2"/>
        <scheme val="minor"/>
      </rPr>
      <t xml:space="preserve"> informatie over de gegevensverwerking vastgelegd.</t>
    </r>
  </si>
  <si>
    <r>
      <t xml:space="preserve">Er is een </t>
    </r>
    <r>
      <rPr>
        <b/>
        <sz val="10"/>
        <color theme="1"/>
        <rFont val="Calibri"/>
        <family val="2"/>
        <scheme val="minor"/>
      </rPr>
      <t>fragmentarisch beeld</t>
    </r>
    <r>
      <rPr>
        <sz val="10"/>
        <color theme="1"/>
        <rFont val="Calibri"/>
        <family val="2"/>
        <scheme val="minor"/>
      </rPr>
      <t xml:space="preserve"> vastgelegd van de verwerking van persoonsgegevens.</t>
    </r>
  </si>
  <si>
    <r>
      <t xml:space="preserve">Per verwerkingsverantwoordelijke is er een </t>
    </r>
    <r>
      <rPr>
        <b/>
        <sz val="10"/>
        <color theme="1"/>
        <rFont val="Calibri"/>
        <family val="2"/>
        <scheme val="minor"/>
      </rPr>
      <t>actueel en compleet beeld</t>
    </r>
    <r>
      <rPr>
        <sz val="10"/>
        <color theme="1"/>
        <rFont val="Calibri"/>
        <family val="2"/>
        <scheme val="minor"/>
      </rPr>
      <t xml:space="preserve"> vastgelegd van de verwerking van persoonsgegevens.</t>
    </r>
  </si>
  <si>
    <r>
      <t xml:space="preserve">Er is </t>
    </r>
    <r>
      <rPr>
        <b/>
        <sz val="10"/>
        <color theme="1"/>
        <rFont val="Calibri"/>
        <family val="2"/>
        <scheme val="minor"/>
      </rPr>
      <t>organisatiebreed</t>
    </r>
    <r>
      <rPr>
        <sz val="10"/>
        <color theme="1"/>
        <rFont val="Calibri"/>
        <family val="2"/>
        <scheme val="minor"/>
      </rPr>
      <t xml:space="preserve"> een actueel, compleet en</t>
    </r>
    <r>
      <rPr>
        <b/>
        <sz val="10"/>
        <color theme="1"/>
        <rFont val="Calibri"/>
        <family val="2"/>
        <scheme val="minor"/>
      </rPr>
      <t xml:space="preserve"> samenhangend</t>
    </r>
    <r>
      <rPr>
        <sz val="10"/>
        <color theme="1"/>
        <rFont val="Calibri"/>
        <family val="2"/>
        <scheme val="minor"/>
      </rPr>
      <t xml:space="preserve"> beeld vastgelegd van de gehele verwerking van persoonsgegevens.</t>
    </r>
  </si>
  <si>
    <r>
      <t xml:space="preserve">Er wordt </t>
    </r>
    <r>
      <rPr>
        <b/>
        <sz val="10"/>
        <color theme="1"/>
        <rFont val="Calibri"/>
        <family val="2"/>
        <scheme val="minor"/>
      </rPr>
      <t xml:space="preserve">geen </t>
    </r>
    <r>
      <rPr>
        <sz val="10"/>
        <color theme="1"/>
        <rFont val="Calibri"/>
        <family val="2"/>
        <scheme val="minor"/>
      </rPr>
      <t>informatie over de verwerkingsactiviteiten van verwerkers vastgelegd.</t>
    </r>
  </si>
  <si>
    <r>
      <t xml:space="preserve">Er is een </t>
    </r>
    <r>
      <rPr>
        <b/>
        <sz val="10"/>
        <color theme="1"/>
        <rFont val="Calibri"/>
        <family val="2"/>
        <scheme val="minor"/>
      </rPr>
      <t>fragmentarisch beeld</t>
    </r>
    <r>
      <rPr>
        <sz val="10"/>
        <color theme="1"/>
        <rFont val="Calibri"/>
        <family val="2"/>
        <scheme val="minor"/>
      </rPr>
      <t xml:space="preserve"> vastgelegd van de verwerkingsactiviteiten van verwerkers.</t>
    </r>
  </si>
  <si>
    <r>
      <t xml:space="preserve">Er is een </t>
    </r>
    <r>
      <rPr>
        <b/>
        <sz val="10"/>
        <color theme="1"/>
        <rFont val="Calibri"/>
        <family val="2"/>
        <scheme val="minor"/>
      </rPr>
      <t>actueel en compleet beeld</t>
    </r>
    <r>
      <rPr>
        <sz val="10"/>
        <color theme="1"/>
        <rFont val="Calibri"/>
        <family val="2"/>
        <scheme val="minor"/>
      </rPr>
      <t xml:space="preserve"> vastgelegd van de verwerkingsactiviteiten van verwerkers.</t>
    </r>
  </si>
  <si>
    <r>
      <t xml:space="preserve">Er is </t>
    </r>
    <r>
      <rPr>
        <b/>
        <sz val="10"/>
        <color theme="1"/>
        <rFont val="Calibri"/>
        <family val="2"/>
        <scheme val="minor"/>
      </rPr>
      <t>organisatiebreed</t>
    </r>
    <r>
      <rPr>
        <sz val="10"/>
        <color theme="1"/>
        <rFont val="Calibri"/>
        <family val="2"/>
        <scheme val="minor"/>
      </rPr>
      <t xml:space="preserve"> een actueel, compleet en</t>
    </r>
    <r>
      <rPr>
        <b/>
        <sz val="10"/>
        <color theme="1"/>
        <rFont val="Calibri"/>
        <family val="2"/>
        <scheme val="minor"/>
      </rPr>
      <t xml:space="preserve"> samenhangend</t>
    </r>
    <r>
      <rPr>
        <sz val="10"/>
        <color theme="1"/>
        <rFont val="Calibri"/>
        <family val="2"/>
        <scheme val="minor"/>
      </rPr>
      <t xml:space="preserve"> beeld van de verwerkingsactiviteiten van verwerkers vastgelegd en vastgesteld.</t>
    </r>
  </si>
  <si>
    <r>
      <t xml:space="preserve">De betrokkenen hebben die mogelijkheid </t>
    </r>
    <r>
      <rPr>
        <b/>
        <sz val="10"/>
        <color theme="1"/>
        <rFont val="Calibri"/>
        <family val="2"/>
        <scheme val="minor"/>
      </rPr>
      <t>niet</t>
    </r>
    <r>
      <rPr>
        <sz val="10"/>
        <color theme="1"/>
        <rFont val="Calibri"/>
        <family val="2"/>
        <scheme val="minor"/>
      </rPr>
      <t>.</t>
    </r>
  </si>
  <si>
    <r>
      <t xml:space="preserve">De mogelijkheden zijn </t>
    </r>
    <r>
      <rPr>
        <b/>
        <sz val="10"/>
        <color theme="1"/>
        <rFont val="Calibri"/>
        <family val="2"/>
        <scheme val="minor"/>
      </rPr>
      <t>afhankelijk v</t>
    </r>
    <r>
      <rPr>
        <sz val="10"/>
        <color theme="1"/>
        <rFont val="Calibri"/>
        <family val="2"/>
        <scheme val="minor"/>
      </rPr>
      <t xml:space="preserve">an de keuze </t>
    </r>
    <r>
      <rPr>
        <b/>
        <sz val="10"/>
        <color theme="1"/>
        <rFont val="Calibri"/>
        <family val="2"/>
        <scheme val="minor"/>
      </rPr>
      <t>van de verwerkingsverantwoordelijke</t>
    </r>
    <r>
      <rPr>
        <sz val="10"/>
        <color theme="1"/>
        <rFont val="Calibri"/>
        <family val="2"/>
        <scheme val="minor"/>
      </rPr>
      <t>.</t>
    </r>
  </si>
  <si>
    <r>
      <t xml:space="preserve">De </t>
    </r>
    <r>
      <rPr>
        <b/>
        <sz val="10"/>
        <color theme="1"/>
        <rFont val="Calibri"/>
        <family val="2"/>
        <scheme val="minor"/>
      </rPr>
      <t>kwaliteit en de compleetheid</t>
    </r>
    <r>
      <rPr>
        <sz val="10"/>
        <color theme="1"/>
        <rFont val="Calibri"/>
        <family val="2"/>
        <scheme val="minor"/>
      </rPr>
      <t xml:space="preserve"> van de mogelijkheden is </t>
    </r>
    <r>
      <rPr>
        <b/>
        <sz val="10"/>
        <color theme="1"/>
        <rFont val="Calibri"/>
        <family val="2"/>
        <scheme val="minor"/>
      </rPr>
      <t>vastgelegd</t>
    </r>
    <r>
      <rPr>
        <sz val="10"/>
        <color theme="1"/>
        <rFont val="Calibri"/>
        <family val="2"/>
        <scheme val="minor"/>
      </rPr>
      <t>.</t>
    </r>
  </si>
  <si>
    <r>
      <t xml:space="preserve">De kwaliteit en de compleetheid van de mogelijkheden is </t>
    </r>
    <r>
      <rPr>
        <b/>
        <sz val="10"/>
        <color theme="1"/>
        <rFont val="Calibri"/>
        <family val="2"/>
        <scheme val="minor"/>
      </rPr>
      <t>organisatiebreed eenduidig vastgelegd en bewaakt</t>
    </r>
    <r>
      <rPr>
        <sz val="10"/>
        <color theme="1"/>
        <rFont val="Calibri"/>
        <family val="2"/>
        <scheme val="minor"/>
      </rPr>
      <t>.</t>
    </r>
  </si>
  <si>
    <r>
      <t xml:space="preserve">De betrokkenen worden </t>
    </r>
    <r>
      <rPr>
        <b/>
        <sz val="10"/>
        <color theme="1"/>
        <rFont val="Calibri"/>
        <family val="2"/>
        <scheme val="minor"/>
      </rPr>
      <t>niet</t>
    </r>
    <r>
      <rPr>
        <sz val="10"/>
        <color theme="1"/>
        <rFont val="Calibri"/>
        <family val="2"/>
        <scheme val="minor"/>
      </rPr>
      <t xml:space="preserve"> geïnformeerd.</t>
    </r>
  </si>
  <si>
    <r>
      <t xml:space="preserve">Of en hoe de betrokkene wordt geïnformeerd is </t>
    </r>
    <r>
      <rPr>
        <b/>
        <sz val="10"/>
        <color theme="1"/>
        <rFont val="Calibri"/>
        <family val="2"/>
        <scheme val="minor"/>
      </rPr>
      <t>afhankelijk</t>
    </r>
    <r>
      <rPr>
        <sz val="10"/>
        <color theme="1"/>
        <rFont val="Calibri"/>
        <family val="2"/>
        <scheme val="minor"/>
      </rPr>
      <t xml:space="preserve"> van de keuze </t>
    </r>
    <r>
      <rPr>
        <b/>
        <sz val="10"/>
        <color theme="1"/>
        <rFont val="Calibri"/>
        <family val="2"/>
        <scheme val="minor"/>
      </rPr>
      <t>van de verwerkingsverantwoordelijke</t>
    </r>
    <r>
      <rPr>
        <sz val="10"/>
        <color theme="1"/>
        <rFont val="Calibri"/>
        <family val="2"/>
        <scheme val="minor"/>
      </rPr>
      <t>.</t>
    </r>
  </si>
  <si>
    <r>
      <t xml:space="preserve">Hoe de betrokkene wordt geïnformeerd </t>
    </r>
    <r>
      <rPr>
        <b/>
        <sz val="10"/>
        <color theme="1"/>
        <rFont val="Calibri"/>
        <family val="2"/>
        <scheme val="minor"/>
      </rPr>
      <t>is vastgelegd</t>
    </r>
    <r>
      <rPr>
        <sz val="10"/>
        <color theme="1"/>
        <rFont val="Calibri"/>
        <family val="2"/>
        <scheme val="minor"/>
      </rPr>
      <t>.</t>
    </r>
  </si>
  <si>
    <r>
      <t xml:space="preserve">Hoe de betrokkene wordt geïnformeerd is </t>
    </r>
    <r>
      <rPr>
        <b/>
        <sz val="10"/>
        <color theme="1"/>
        <rFont val="Calibri"/>
        <family val="2"/>
        <scheme val="minor"/>
      </rPr>
      <t>organisatiebreed eenduidig vastgelegd en bewaakt</t>
    </r>
    <r>
      <rPr>
        <sz val="10"/>
        <color theme="1"/>
        <rFont val="Calibri"/>
        <family val="2"/>
        <scheme val="minor"/>
      </rPr>
      <t>.</t>
    </r>
  </si>
  <si>
    <r>
      <t xml:space="preserve">De juistheid wordt </t>
    </r>
    <r>
      <rPr>
        <b/>
        <sz val="10"/>
        <color theme="1"/>
        <rFont val="Calibri"/>
        <family val="2"/>
        <scheme val="minor"/>
      </rPr>
      <t>niet</t>
    </r>
    <r>
      <rPr>
        <sz val="10"/>
        <color theme="1"/>
        <rFont val="Calibri"/>
        <family val="2"/>
        <scheme val="minor"/>
      </rPr>
      <t xml:space="preserve"> bewaakt.</t>
    </r>
  </si>
  <si>
    <r>
      <t xml:space="preserve">Of de juistheid wordt bewaakt is </t>
    </r>
    <r>
      <rPr>
        <b/>
        <sz val="10"/>
        <color theme="1"/>
        <rFont val="Calibri"/>
        <family val="2"/>
        <scheme val="minor"/>
      </rPr>
      <t>afhankelijk</t>
    </r>
    <r>
      <rPr>
        <sz val="10"/>
        <color theme="1"/>
        <rFont val="Calibri"/>
        <family val="2"/>
        <scheme val="minor"/>
      </rPr>
      <t xml:space="preserve"> van de keuze </t>
    </r>
    <r>
      <rPr>
        <b/>
        <sz val="10"/>
        <color theme="1"/>
        <rFont val="Calibri"/>
        <family val="2"/>
        <scheme val="minor"/>
      </rPr>
      <t>van de verwerkingsverantwoordelijke</t>
    </r>
    <r>
      <rPr>
        <sz val="10"/>
        <color theme="1"/>
        <rFont val="Calibri"/>
        <family val="2"/>
        <scheme val="minor"/>
      </rPr>
      <t>.</t>
    </r>
  </si>
  <si>
    <r>
      <t xml:space="preserve">Bewaking van de juistheid maakt </t>
    </r>
    <r>
      <rPr>
        <b/>
        <sz val="10"/>
        <color theme="1"/>
        <rFont val="Calibri"/>
        <family val="2"/>
        <scheme val="minor"/>
      </rPr>
      <t>integraal onderdeel</t>
    </r>
    <r>
      <rPr>
        <sz val="10"/>
        <color theme="1"/>
        <rFont val="Calibri"/>
        <family val="2"/>
        <scheme val="minor"/>
      </rPr>
      <t xml:space="preserve"> uit van de verwerkingsprocessen.</t>
    </r>
  </si>
  <si>
    <r>
      <t xml:space="preserve">Bewaking van de juistheid maakt integraal onderdeel uit van de verwerkingsprocessen én vindt </t>
    </r>
    <r>
      <rPr>
        <b/>
        <sz val="10"/>
        <color theme="1"/>
        <rFont val="Calibri"/>
        <family val="2"/>
        <scheme val="minor"/>
      </rPr>
      <t>organisatiebreed in samenhang</t>
    </r>
    <r>
      <rPr>
        <sz val="10"/>
        <color theme="1"/>
        <rFont val="Calibri"/>
        <family val="2"/>
        <scheme val="minor"/>
      </rPr>
      <t xml:space="preserve"> plaats.</t>
    </r>
  </si>
  <si>
    <r>
      <t xml:space="preserve">Er worden </t>
    </r>
    <r>
      <rPr>
        <b/>
        <sz val="10"/>
        <color theme="1"/>
        <rFont val="Calibri"/>
        <family val="2"/>
        <scheme val="minor"/>
      </rPr>
      <t>geen</t>
    </r>
    <r>
      <rPr>
        <sz val="10"/>
        <color theme="1"/>
        <rFont val="Calibri"/>
        <family val="2"/>
        <scheme val="minor"/>
      </rPr>
      <t xml:space="preserve"> beveiligingsrisico’s bepaald.</t>
    </r>
  </si>
  <si>
    <r>
      <t xml:space="preserve">Of en hoe beveiligingsrisicoanalyse worden uitgevoerd en mitigerende maatregelen worden genomen </t>
    </r>
    <r>
      <rPr>
        <b/>
        <sz val="10"/>
        <color theme="1"/>
        <rFont val="Calibri"/>
        <family val="2"/>
        <scheme val="minor"/>
      </rPr>
      <t>is afhankelijk van de verwerkingsverantwoordelijke</t>
    </r>
    <r>
      <rPr>
        <sz val="10"/>
        <color theme="1"/>
        <rFont val="Calibri"/>
        <family val="2"/>
        <scheme val="minor"/>
      </rPr>
      <t>.</t>
    </r>
  </si>
  <si>
    <r>
      <t xml:space="preserve">Beveiligingsrisicoanalyses en het nemen van mitigerende maatregelen worden </t>
    </r>
    <r>
      <rPr>
        <b/>
        <sz val="10"/>
        <color theme="1"/>
        <rFont val="Calibri"/>
        <family val="2"/>
        <scheme val="minor"/>
      </rPr>
      <t>volgens een organisatiebrede formeel vastgestelde wijze periodiek</t>
    </r>
    <r>
      <rPr>
        <sz val="10"/>
        <color theme="1"/>
        <rFont val="Calibri"/>
        <family val="2"/>
        <scheme val="minor"/>
      </rPr>
      <t xml:space="preserve"> uitgevoerd en meegenomen. </t>
    </r>
  </si>
  <si>
    <r>
      <t xml:space="preserve">Informatiebeveiliging is </t>
    </r>
    <r>
      <rPr>
        <b/>
        <sz val="10"/>
        <color theme="1"/>
        <rFont val="Calibri"/>
        <family val="2"/>
        <scheme val="minor"/>
      </rPr>
      <t>geen</t>
    </r>
    <r>
      <rPr>
        <sz val="10"/>
        <color theme="1"/>
        <rFont val="Calibri"/>
        <family val="2"/>
        <scheme val="minor"/>
      </rPr>
      <t xml:space="preserve"> aandachtpunt.</t>
    </r>
  </si>
  <si>
    <r>
      <t xml:space="preserve">Informatiebeveiliging is beperkt tot het </t>
    </r>
    <r>
      <rPr>
        <b/>
        <sz val="10"/>
        <color theme="1"/>
        <rFont val="Calibri"/>
        <family val="2"/>
        <scheme val="minor"/>
      </rPr>
      <t>beschermen van de IT-voorzieningen</t>
    </r>
    <r>
      <rPr>
        <sz val="10"/>
        <color theme="1"/>
        <rFont val="Calibri"/>
        <family val="2"/>
        <scheme val="minor"/>
      </rPr>
      <t xml:space="preserve"> en niet op de bescherming van persoonsgegevens.</t>
    </r>
  </si>
  <si>
    <r>
      <t>Er is informatiebeveiligings</t>
    </r>
    <r>
      <rPr>
        <b/>
        <sz val="10"/>
        <color theme="1"/>
        <rFont val="Calibri"/>
        <family val="2"/>
        <scheme val="minor"/>
      </rPr>
      <t>beleid vastgelegd</t>
    </r>
    <r>
      <rPr>
        <sz val="10"/>
        <color theme="1"/>
        <rFont val="Calibri"/>
        <family val="2"/>
        <scheme val="minor"/>
      </rPr>
      <t>, waarbij de bescherming van persoonsgegevens als aandachtpunt is meegenomen.</t>
    </r>
  </si>
  <si>
    <r>
      <t>Er is op organisatiebreed informatiebeveiligingsplan</t>
    </r>
    <r>
      <rPr>
        <b/>
        <sz val="10"/>
        <color theme="1"/>
        <rFont val="Calibri"/>
        <family val="2"/>
        <scheme val="minor"/>
      </rPr>
      <t xml:space="preserve"> </t>
    </r>
    <r>
      <rPr>
        <sz val="10"/>
        <color theme="1"/>
        <rFont val="Calibri"/>
        <family val="2"/>
        <scheme val="minor"/>
      </rPr>
      <t>vastgelegd en</t>
    </r>
    <r>
      <rPr>
        <b/>
        <sz val="10"/>
        <color theme="1"/>
        <rFont val="Calibri"/>
        <family val="2"/>
        <scheme val="minor"/>
      </rPr>
      <t xml:space="preserve"> formeel vastgesteld</t>
    </r>
    <r>
      <rPr>
        <sz val="10"/>
        <color theme="1"/>
        <rFont val="Calibri"/>
        <family val="2"/>
        <scheme val="minor"/>
      </rPr>
      <t>, waarbij de bescherming van persoonsgegevens als aandachtpunt is meegenomen.</t>
    </r>
  </si>
  <si>
    <r>
      <t xml:space="preserve">Deze is </t>
    </r>
    <r>
      <rPr>
        <b/>
        <sz val="10"/>
        <color theme="1"/>
        <rFont val="Calibri"/>
        <family val="2"/>
        <scheme val="minor"/>
      </rPr>
      <t>niet</t>
    </r>
    <r>
      <rPr>
        <sz val="10"/>
        <color theme="1"/>
        <rFont val="Calibri"/>
        <family val="2"/>
        <scheme val="minor"/>
      </rPr>
      <t xml:space="preserve"> opgesteld.</t>
    </r>
  </si>
  <si>
    <r>
      <t xml:space="preserve">Deze is </t>
    </r>
    <r>
      <rPr>
        <b/>
        <sz val="10"/>
        <color theme="1"/>
        <rFont val="Calibri"/>
        <family val="2"/>
        <scheme val="minor"/>
      </rPr>
      <t>informeel</t>
    </r>
    <r>
      <rPr>
        <sz val="10"/>
        <color theme="1"/>
        <rFont val="Calibri"/>
        <family val="2"/>
        <scheme val="minor"/>
      </rPr>
      <t xml:space="preserve"> aanwezig op verwerkingsniveau.</t>
    </r>
  </si>
  <si>
    <r>
      <t xml:space="preserve">Deze is </t>
    </r>
    <r>
      <rPr>
        <b/>
        <sz val="10"/>
        <color theme="1"/>
        <rFont val="Calibri"/>
        <family val="2"/>
        <scheme val="minor"/>
      </rPr>
      <t xml:space="preserve">op verwerkingsniveau </t>
    </r>
    <r>
      <rPr>
        <sz val="10"/>
        <color theme="1"/>
        <rFont val="Calibri"/>
        <family val="2"/>
        <scheme val="minor"/>
      </rPr>
      <t>opgesteld.</t>
    </r>
  </si>
  <si>
    <r>
      <t xml:space="preserve">Deze is </t>
    </r>
    <r>
      <rPr>
        <b/>
        <sz val="10"/>
        <color theme="1"/>
        <rFont val="Calibri"/>
        <family val="2"/>
        <scheme val="minor"/>
      </rPr>
      <t>organisatiebreed vastgelegd en formeel vastgesteld</t>
    </r>
    <r>
      <rPr>
        <sz val="10"/>
        <color theme="1"/>
        <rFont val="Calibri"/>
        <family val="2"/>
        <scheme val="minor"/>
      </rPr>
      <t>.</t>
    </r>
  </si>
  <si>
    <r>
      <t xml:space="preserve">Dit wordt </t>
    </r>
    <r>
      <rPr>
        <b/>
        <sz val="10"/>
        <color theme="1"/>
        <rFont val="Calibri"/>
        <family val="2"/>
        <scheme val="minor"/>
      </rPr>
      <t>niet</t>
    </r>
    <r>
      <rPr>
        <sz val="10"/>
        <color theme="1"/>
        <rFont val="Calibri"/>
        <family val="2"/>
        <scheme val="minor"/>
      </rPr>
      <t xml:space="preserve"> overwogen.</t>
    </r>
  </si>
  <si>
    <r>
      <t xml:space="preserve">Dit is </t>
    </r>
    <r>
      <rPr>
        <b/>
        <sz val="10"/>
        <color theme="1"/>
        <rFont val="Calibri"/>
        <family val="2"/>
        <scheme val="minor"/>
      </rPr>
      <t>afhankelijk van de verwerkingsverantwoordelijke</t>
    </r>
    <r>
      <rPr>
        <sz val="10"/>
        <color theme="1"/>
        <rFont val="Calibri"/>
        <family val="2"/>
        <scheme val="minor"/>
      </rPr>
      <t>.</t>
    </r>
  </si>
  <si>
    <r>
      <t xml:space="preserve">Dit wordt </t>
    </r>
    <r>
      <rPr>
        <b/>
        <sz val="10"/>
        <color theme="1"/>
        <rFont val="Calibri"/>
        <family val="2"/>
        <scheme val="minor"/>
      </rPr>
      <t>op een vooraf vastgelegde wijze</t>
    </r>
    <r>
      <rPr>
        <sz val="10"/>
        <color theme="1"/>
        <rFont val="Calibri"/>
        <family val="2"/>
        <scheme val="minor"/>
      </rPr>
      <t xml:space="preserve"> bepaald.</t>
    </r>
  </si>
  <si>
    <r>
      <t xml:space="preserve">Dit wordt </t>
    </r>
    <r>
      <rPr>
        <b/>
        <sz val="10"/>
        <color theme="1"/>
        <rFont val="Calibri"/>
        <family val="2"/>
        <scheme val="minor"/>
      </rPr>
      <t>organisatiebreed op een formeel vastgestelde eenduidige wijze</t>
    </r>
    <r>
      <rPr>
        <sz val="10"/>
        <color theme="1"/>
        <rFont val="Calibri"/>
        <family val="2"/>
        <scheme val="minor"/>
      </rPr>
      <t xml:space="preserve"> bepaald. </t>
    </r>
  </si>
  <si>
    <r>
      <t xml:space="preserve">Dit is </t>
    </r>
    <r>
      <rPr>
        <b/>
        <sz val="10"/>
        <color theme="1"/>
        <rFont val="Calibri"/>
        <family val="2"/>
        <scheme val="minor"/>
      </rPr>
      <t>geen</t>
    </r>
    <r>
      <rPr>
        <sz val="10"/>
        <color theme="1"/>
        <rFont val="Calibri"/>
        <family val="2"/>
        <scheme val="minor"/>
      </rPr>
      <t xml:space="preserve"> aandachtspunt.</t>
    </r>
  </si>
  <si>
    <r>
      <t xml:space="preserve">Dit wordt </t>
    </r>
    <r>
      <rPr>
        <b/>
        <sz val="10"/>
        <color theme="1"/>
        <rFont val="Calibri"/>
        <family val="2"/>
        <scheme val="minor"/>
      </rPr>
      <t>organisatiebreed op een formeel vastgestelde eenduidige wijze</t>
    </r>
    <r>
      <rPr>
        <sz val="10"/>
        <color theme="1"/>
        <rFont val="Calibri"/>
        <family val="2"/>
        <scheme val="minor"/>
      </rPr>
      <t xml:space="preserve"> bepaald.</t>
    </r>
  </si>
  <si>
    <r>
      <t xml:space="preserve">Er worden </t>
    </r>
    <r>
      <rPr>
        <b/>
        <sz val="10"/>
        <color theme="1"/>
        <rFont val="Calibri"/>
        <family val="2"/>
        <scheme val="minor"/>
      </rPr>
      <t>geen</t>
    </r>
    <r>
      <rPr>
        <sz val="10"/>
        <color theme="1"/>
        <rFont val="Calibri"/>
        <family val="2"/>
        <scheme val="minor"/>
      </rPr>
      <t xml:space="preserve"> bewaartermijnen </t>
    </r>
    <r>
      <rPr>
        <b/>
        <sz val="10"/>
        <color theme="1"/>
        <rFont val="Calibri"/>
        <family val="2"/>
        <scheme val="minor"/>
      </rPr>
      <t>gehanteerd</t>
    </r>
    <r>
      <rPr>
        <sz val="10"/>
        <color theme="1"/>
        <rFont val="Calibri"/>
        <family val="2"/>
        <scheme val="minor"/>
      </rPr>
      <t>.</t>
    </r>
  </si>
  <si>
    <r>
      <t xml:space="preserve">Dit wordt </t>
    </r>
    <r>
      <rPr>
        <b/>
        <sz val="10"/>
        <color theme="1"/>
        <rFont val="Calibri"/>
        <family val="2"/>
        <scheme val="minor"/>
      </rPr>
      <t>organisatiebreed op een formeel vastgestelde eenduidige wijze</t>
    </r>
    <r>
      <rPr>
        <sz val="10"/>
        <color theme="1"/>
        <rFont val="Calibri"/>
        <family val="2"/>
        <scheme val="minor"/>
      </rPr>
      <t xml:space="preserve"> bepaald </t>
    </r>
    <r>
      <rPr>
        <b/>
        <sz val="10"/>
        <color theme="1"/>
        <rFont val="Calibri"/>
        <family val="2"/>
        <scheme val="minor"/>
      </rPr>
      <t>en bewaakt</t>
    </r>
    <r>
      <rPr>
        <sz val="10"/>
        <color theme="1"/>
        <rFont val="Calibri"/>
        <family val="2"/>
        <scheme val="minor"/>
      </rPr>
      <t>.</t>
    </r>
  </si>
  <si>
    <r>
      <t xml:space="preserve">Afspraken en garanties zijn </t>
    </r>
    <r>
      <rPr>
        <b/>
        <sz val="10"/>
        <color theme="1"/>
        <rFont val="Calibri"/>
        <family val="2"/>
        <scheme val="minor"/>
      </rPr>
      <t>geen</t>
    </r>
    <r>
      <rPr>
        <sz val="10"/>
        <color theme="1"/>
        <rFont val="Calibri"/>
        <family val="2"/>
        <scheme val="minor"/>
      </rPr>
      <t xml:space="preserve"> aandachtspunt.</t>
    </r>
  </si>
  <si>
    <r>
      <t xml:space="preserve">De afspraken en garanties zijn </t>
    </r>
    <r>
      <rPr>
        <b/>
        <sz val="10"/>
        <color theme="1"/>
        <rFont val="Calibri"/>
        <family val="2"/>
        <scheme val="minor"/>
      </rPr>
      <t>afhankelijk van de verwerkingsverantwoordelijke</t>
    </r>
    <r>
      <rPr>
        <sz val="10"/>
        <color theme="1"/>
        <rFont val="Calibri"/>
        <family val="2"/>
        <scheme val="minor"/>
      </rPr>
      <t>.</t>
    </r>
  </si>
  <si>
    <r>
      <t xml:space="preserve">Afspraken en garanties komen </t>
    </r>
    <r>
      <rPr>
        <b/>
        <sz val="10"/>
        <color theme="1"/>
        <rFont val="Calibri"/>
        <family val="2"/>
        <scheme val="minor"/>
      </rPr>
      <t>op een vooraf vastgelegde wijze</t>
    </r>
    <r>
      <rPr>
        <sz val="10"/>
        <color theme="1"/>
        <rFont val="Calibri"/>
        <family val="2"/>
        <scheme val="minor"/>
      </rPr>
      <t xml:space="preserve"> tot stand.</t>
    </r>
  </si>
  <si>
    <r>
      <t xml:space="preserve">Afspraken en garanties komen </t>
    </r>
    <r>
      <rPr>
        <b/>
        <sz val="10"/>
        <color theme="1"/>
        <rFont val="Calibri"/>
        <family val="2"/>
        <scheme val="minor"/>
      </rPr>
      <t>organisatiebreed op een formeel vastgestelde eenduidige wijze</t>
    </r>
    <r>
      <rPr>
        <sz val="10"/>
        <color theme="1"/>
        <rFont val="Calibri"/>
        <family val="2"/>
        <scheme val="minor"/>
      </rPr>
      <t xml:space="preserve"> tot stand.</t>
    </r>
  </si>
  <si>
    <r>
      <t xml:space="preserve">De keuze is </t>
    </r>
    <r>
      <rPr>
        <b/>
        <sz val="10"/>
        <color theme="1"/>
        <rFont val="Calibri"/>
        <family val="2"/>
        <scheme val="minor"/>
      </rPr>
      <t>afhankelijk van de verwerkingsverantwoordelijke</t>
    </r>
    <r>
      <rPr>
        <sz val="10"/>
        <color theme="1"/>
        <rFont val="Calibri"/>
        <family val="2"/>
        <scheme val="minor"/>
      </rPr>
      <t>.</t>
    </r>
  </si>
  <si>
    <r>
      <t xml:space="preserve">De keuze wordt </t>
    </r>
    <r>
      <rPr>
        <b/>
        <sz val="10"/>
        <color theme="1"/>
        <rFont val="Calibri"/>
        <family val="2"/>
        <scheme val="minor"/>
      </rPr>
      <t>op een vooraf vastgelegde wijze</t>
    </r>
    <r>
      <rPr>
        <sz val="10"/>
        <color theme="1"/>
        <rFont val="Calibri"/>
        <family val="2"/>
        <scheme val="minor"/>
      </rPr>
      <t xml:space="preserve"> bepaald.</t>
    </r>
  </si>
  <si>
    <r>
      <t xml:space="preserve">De keuze wordt </t>
    </r>
    <r>
      <rPr>
        <b/>
        <sz val="10"/>
        <color theme="1"/>
        <rFont val="Calibri"/>
        <family val="2"/>
        <scheme val="minor"/>
      </rPr>
      <t>organisatiebreed op een formeel vastgestelde eenduidige wijze</t>
    </r>
    <r>
      <rPr>
        <sz val="10"/>
        <color theme="1"/>
        <rFont val="Calibri"/>
        <family val="2"/>
        <scheme val="minor"/>
      </rPr>
      <t xml:space="preserve"> bepaald.</t>
    </r>
  </si>
  <si>
    <r>
      <t xml:space="preserve">Dit vindt </t>
    </r>
    <r>
      <rPr>
        <b/>
        <sz val="10"/>
        <color theme="1"/>
        <rFont val="Calibri"/>
        <family val="2"/>
        <scheme val="minor"/>
      </rPr>
      <t>afhankelijk van de verwerkingsverantwoordelijke plaats</t>
    </r>
    <r>
      <rPr>
        <sz val="10"/>
        <color theme="1"/>
        <rFont val="Calibri"/>
        <family val="2"/>
        <scheme val="minor"/>
      </rPr>
      <t>.</t>
    </r>
  </si>
  <si>
    <r>
      <t xml:space="preserve">Dit vindt </t>
    </r>
    <r>
      <rPr>
        <b/>
        <sz val="10"/>
        <color theme="1"/>
        <rFont val="Calibri"/>
        <family val="2"/>
        <scheme val="minor"/>
      </rPr>
      <t>op een vooraf vastgelegde wijze</t>
    </r>
    <r>
      <rPr>
        <sz val="10"/>
        <color theme="1"/>
        <rFont val="Calibri"/>
        <family val="2"/>
        <scheme val="minor"/>
      </rPr>
      <t xml:space="preserve"> plaats.</t>
    </r>
  </si>
  <si>
    <r>
      <t xml:space="preserve">Dit vindt </t>
    </r>
    <r>
      <rPr>
        <b/>
        <sz val="10"/>
        <color theme="1"/>
        <rFont val="Calibri"/>
        <family val="2"/>
        <scheme val="minor"/>
      </rPr>
      <t>organisatiebreed op een formeel vastgestelde eenduidige wijze</t>
    </r>
    <r>
      <rPr>
        <sz val="10"/>
        <color theme="1"/>
        <rFont val="Calibri"/>
        <family val="2"/>
        <scheme val="minor"/>
      </rPr>
      <t xml:space="preserve"> plaats.</t>
    </r>
  </si>
  <si>
    <r>
      <t xml:space="preserve">Hoe dit gebeurd is </t>
    </r>
    <r>
      <rPr>
        <b/>
        <sz val="10"/>
        <color theme="1"/>
        <rFont val="Calibri"/>
        <family val="2"/>
        <scheme val="minor"/>
      </rPr>
      <t>afhankelijk van de verwerkingsverantwoordelijke</t>
    </r>
    <r>
      <rPr>
        <sz val="10"/>
        <color theme="1"/>
        <rFont val="Calibri"/>
        <family val="2"/>
        <scheme val="minor"/>
      </rPr>
      <t>.</t>
    </r>
  </si>
  <si>
    <r>
      <t xml:space="preserve">Dit gebeurt </t>
    </r>
    <r>
      <rPr>
        <b/>
        <sz val="10"/>
        <color theme="1"/>
        <rFont val="Calibri"/>
        <family val="2"/>
        <scheme val="minor"/>
      </rPr>
      <t>op een vooraf vastgelegde wijze</t>
    </r>
    <r>
      <rPr>
        <sz val="10"/>
        <color theme="1"/>
        <rFont val="Calibri"/>
        <family val="2"/>
        <scheme val="minor"/>
      </rPr>
      <t>.</t>
    </r>
  </si>
  <si>
    <r>
      <t xml:space="preserve">Dit gebeurt </t>
    </r>
    <r>
      <rPr>
        <b/>
        <sz val="10"/>
        <color theme="1"/>
        <rFont val="Calibri"/>
        <family val="2"/>
        <scheme val="minor"/>
      </rPr>
      <t>organisatiebreed op een formeel vastgestelde eenduidige wijze</t>
    </r>
    <r>
      <rPr>
        <sz val="10"/>
        <color theme="1"/>
        <rFont val="Calibri"/>
        <family val="2"/>
        <scheme val="minor"/>
      </rPr>
      <t>.</t>
    </r>
  </si>
  <si>
    <r>
      <t xml:space="preserve">Afwijkingen zijn </t>
    </r>
    <r>
      <rPr>
        <b/>
        <sz val="10"/>
        <color theme="1"/>
        <rFont val="Calibri"/>
        <family val="2"/>
        <scheme val="minor"/>
      </rPr>
      <t>geen</t>
    </r>
    <r>
      <rPr>
        <sz val="10"/>
        <color theme="1"/>
        <rFont val="Calibri"/>
        <family val="2"/>
        <scheme val="minor"/>
      </rPr>
      <t xml:space="preserve"> aandachtspunt.</t>
    </r>
  </si>
  <si>
    <r>
      <t xml:space="preserve">Of dit gebeurt is </t>
    </r>
    <r>
      <rPr>
        <b/>
        <sz val="10"/>
        <color theme="1"/>
        <rFont val="Calibri"/>
        <family val="2"/>
        <scheme val="minor"/>
      </rPr>
      <t>afhankelijk van de verwerkingsverantwoordelijke</t>
    </r>
    <r>
      <rPr>
        <sz val="10"/>
        <color theme="1"/>
        <rFont val="Calibri"/>
        <family val="2"/>
        <scheme val="minor"/>
      </rPr>
      <t>.</t>
    </r>
  </si>
  <si>
    <r>
      <t xml:space="preserve">Dit wordt </t>
    </r>
    <r>
      <rPr>
        <b/>
        <sz val="10"/>
        <color theme="1"/>
        <rFont val="Calibri"/>
        <family val="2"/>
        <scheme val="minor"/>
      </rPr>
      <t>niet</t>
    </r>
    <r>
      <rPr>
        <sz val="10"/>
        <color theme="1"/>
        <rFont val="Calibri"/>
        <family val="2"/>
        <scheme val="minor"/>
      </rPr>
      <t xml:space="preserve"> bepaald.</t>
    </r>
  </si>
  <si>
    <r>
      <t xml:space="preserve">Dit wordt </t>
    </r>
    <r>
      <rPr>
        <b/>
        <sz val="10"/>
        <color theme="1"/>
        <rFont val="Calibri"/>
        <family val="2"/>
        <scheme val="minor"/>
      </rPr>
      <t>op een vooraf vastgelegde</t>
    </r>
    <r>
      <rPr>
        <sz val="10"/>
        <color theme="1"/>
        <rFont val="Calibri"/>
        <family val="2"/>
        <scheme val="minor"/>
      </rPr>
      <t xml:space="preserve"> wijze bepaald, waarbij </t>
    </r>
    <r>
      <rPr>
        <b/>
        <sz val="10"/>
        <color theme="1"/>
        <rFont val="Calibri"/>
        <family val="2"/>
        <scheme val="minor"/>
      </rPr>
      <t>de verstrekte informatie bij gelijke situaties vergelijkbaar</t>
    </r>
    <r>
      <rPr>
        <sz val="10"/>
        <color theme="1"/>
        <rFont val="Calibri"/>
        <family val="2"/>
        <scheme val="minor"/>
      </rPr>
      <t xml:space="preserve"> is.</t>
    </r>
  </si>
  <si>
    <r>
      <t xml:space="preserve">Dit wordt organisatiebreed op een formeel vastgestelde eenduidige wijze bepaald, </t>
    </r>
    <r>
      <rPr>
        <b/>
        <sz val="10"/>
        <color theme="1"/>
        <rFont val="Calibri"/>
        <family val="2"/>
        <scheme val="minor"/>
      </rPr>
      <t>waarbij de verstrekte informatie bij gelijke situaties gelijk</t>
    </r>
    <r>
      <rPr>
        <sz val="10"/>
        <color theme="1"/>
        <rFont val="Calibri"/>
        <family val="2"/>
        <scheme val="minor"/>
      </rPr>
      <t xml:space="preserve"> is. </t>
    </r>
  </si>
  <si>
    <r>
      <t xml:space="preserve">Die zijn </t>
    </r>
    <r>
      <rPr>
        <b/>
        <sz val="10"/>
        <color theme="1"/>
        <rFont val="Calibri"/>
        <family val="2"/>
        <scheme val="minor"/>
      </rPr>
      <t>niet</t>
    </r>
    <r>
      <rPr>
        <sz val="10"/>
        <color theme="1"/>
        <rFont val="Calibri"/>
        <family val="2"/>
        <scheme val="minor"/>
      </rPr>
      <t xml:space="preserve"> voorhanden.</t>
    </r>
  </si>
  <si>
    <r>
      <t xml:space="preserve">Die zijn </t>
    </r>
    <r>
      <rPr>
        <b/>
        <sz val="10"/>
        <color theme="1"/>
        <rFont val="Calibri"/>
        <family val="2"/>
        <scheme val="minor"/>
      </rPr>
      <t>afhankelijk van de informatiebeveiliger en de verwerkingsverantwoordelijke</t>
    </r>
    <r>
      <rPr>
        <sz val="10"/>
        <color theme="1"/>
        <rFont val="Calibri"/>
        <family val="2"/>
        <scheme val="minor"/>
      </rPr>
      <t>.</t>
    </r>
  </si>
  <si>
    <r>
      <t>Organisatiebreed wordt</t>
    </r>
    <r>
      <rPr>
        <b/>
        <sz val="10"/>
        <color theme="1"/>
        <rFont val="Calibri"/>
        <family val="2"/>
        <scheme val="minor"/>
      </rPr>
      <t xml:space="preserve"> op een formeel vastgestelde wijze </t>
    </r>
    <r>
      <rPr>
        <sz val="10"/>
        <color theme="1"/>
        <rFont val="Calibri"/>
        <family val="2"/>
        <scheme val="minor"/>
      </rPr>
      <t xml:space="preserve">kennis en ervaring gedeeld. </t>
    </r>
  </si>
  <si>
    <r>
      <t xml:space="preserve">Er zijn </t>
    </r>
    <r>
      <rPr>
        <b/>
        <sz val="10"/>
        <color theme="1"/>
        <rFont val="Calibri"/>
        <family val="2"/>
        <scheme val="minor"/>
      </rPr>
      <t>geen</t>
    </r>
    <r>
      <rPr>
        <sz val="10"/>
        <color theme="1"/>
        <rFont val="Calibri"/>
        <family val="2"/>
        <scheme val="minor"/>
      </rPr>
      <t xml:space="preserve"> richtlijnen.</t>
    </r>
  </si>
  <si>
    <r>
      <t xml:space="preserve">Die zijn </t>
    </r>
    <r>
      <rPr>
        <b/>
        <sz val="10"/>
        <color theme="1"/>
        <rFont val="Calibri"/>
        <family val="2"/>
        <scheme val="minor"/>
      </rPr>
      <t>afhankelijk van de informatiebeveiliger en de verwerkingsverantwoordelijke.</t>
    </r>
  </si>
  <si>
    <r>
      <t xml:space="preserve">Er zijn binnen de organisatie </t>
    </r>
    <r>
      <rPr>
        <b/>
        <sz val="10"/>
        <color theme="1"/>
        <rFont val="Calibri"/>
        <family val="2"/>
        <scheme val="minor"/>
      </rPr>
      <t>richtlijnen vastgelegd</t>
    </r>
    <r>
      <rPr>
        <sz val="10"/>
        <color theme="1"/>
        <rFont val="Calibri"/>
        <family val="2"/>
        <scheme val="minor"/>
      </rPr>
      <t>.</t>
    </r>
  </si>
  <si>
    <r>
      <t xml:space="preserve">Er zijn </t>
    </r>
    <r>
      <rPr>
        <b/>
        <sz val="10"/>
        <color theme="1"/>
        <rFont val="Calibri"/>
        <family val="2"/>
        <scheme val="minor"/>
      </rPr>
      <t>organisatiebreed formeel vastgestelde eenduidige richtlijnen</t>
    </r>
  </si>
  <si>
    <t>Hoe worden de doeleinden van de verwerking van een persoonsgegeven bepaald?</t>
  </si>
  <si>
    <t>Hoe worden de rechtvaardigingsgronden van de verwerking van een persoonsgegeven bepaald?</t>
  </si>
  <si>
    <r>
      <t xml:space="preserve">Privacyrisico's worden in een </t>
    </r>
    <r>
      <rPr>
        <b/>
        <sz val="10"/>
        <color theme="1"/>
        <rFont val="Calibri"/>
        <family val="2"/>
        <scheme val="minor"/>
      </rPr>
      <t>formeel en organisatiebreed</t>
    </r>
    <r>
      <rPr>
        <sz val="10"/>
        <color theme="1"/>
        <rFont val="Calibri"/>
        <family val="2"/>
        <scheme val="minor"/>
      </rPr>
      <t xml:space="preserve"> vastgestelde </t>
    </r>
    <r>
      <rPr>
        <b/>
        <sz val="10"/>
        <color theme="1"/>
        <rFont val="Calibri"/>
        <family val="2"/>
        <scheme val="minor"/>
      </rPr>
      <t>risicomanagementaanpak</t>
    </r>
    <r>
      <rPr>
        <sz val="10"/>
        <color theme="1"/>
        <rFont val="Calibri"/>
        <family val="2"/>
        <scheme val="minor"/>
      </rPr>
      <t xml:space="preserve"> bepaald en vastgelegd en planmatig gemitigeerd.</t>
    </r>
  </si>
  <si>
    <t>een keuze uit de lijst  &gt;&gt;&gt;</t>
  </si>
  <si>
    <t>Klik hier om te starten met de Privacy Selfassessment</t>
  </si>
  <si>
    <t>Privacybeleid geeft duidelijkheid over de wijze waarop maatregelen moeten worden getroffen om te voldoen aan de van toepassing zijnde wet- en regelgeving.</t>
  </si>
  <si>
    <t>Door het beleidsproces cyclisch in te richten wordt bereikt dat het beleid op de ontwikkelingen en de uitvoering is afgestemd, waarbij door inzicht in de uitvoering het beleid kan worden bijgestuurd en gecorrigeerd. De Privacy Baseline is als cyclisch proces (Beleid, Uitvoering en Control) opgezet. Afspraken hoe dit cyclische proces vormgegeven wordt maakt daarmee onderdeel uit van het beleid.</t>
  </si>
  <si>
    <t>De persoonsgegevens worden, conform U.01, voor welbepaalde, uitdrukkelijk omschreven en gerechtvaardigde doeleinden worden verzameld en niet op een met die doeleinden onverenigbare wijze verwerkt.</t>
  </si>
  <si>
    <t>Gewaarborgd is dat, conform U.01, de verwerking toereikend is, ter zake dienend en beperkt tot "minimale gegevensverwerking": tot wat noodzakelijk is voor de doeleinden waarvoor de gegevens worden verwerkt.</t>
  </si>
  <si>
    <t>Gewaarborgd is dat, conform U.03, de persoonsgegevens juist zijn en zo nodig worden geactualiseerd en waarbij alle redelijke maatregelen moeten zijn genomen om de persoonsgegevens die, gelet op de doeleinden waarvoor zij worden verwerkt, onjuist zijn, onverwijld te wissen of te rectificeren.</t>
  </si>
  <si>
    <t>Gewaarborgd is dat, conform U.04, passende technische en organisatorische maatregelen, zoals pseudonimisering van persoonsgegevens, op een dusdanige manier worden genomen dat een passende beveiliging van de verwerking en de persoonsgegevens gewaarborgd wordt, en dat zij onder meer beschermd worden tegen ongeoorloofde of onrechtmatige verwerking en tegen onopzettelijk verlies, vernietiging of beschadiging.</t>
  </si>
  <si>
    <t>Gewaarborgd is dat, conform U.05 en C.02, de persoonsgegevens op een wijze worden verwerkt die voor het publiek en de betrokkene transparant is en het de betrokkene mogelijk maakt zijn rechten uit te oefenen. Hierbij is specifiek aandacht voor de bescherming van kinderen.</t>
  </si>
  <si>
    <t>Gewaarborgd is dat, conform U.06, persoonsgegevens niet langer worden bewaard dan waarvoor de persoonsgegevens worden verwerkt noodzakelijk is en in welke vorm de opslag moet plaatsvinden, zodat na deze periode de betrokkenen niet langer zijn te identificeren.</t>
  </si>
  <si>
    <t>Gewaarborgd is dat, conform U.07, persoonsgegevens slechts worden doorgegeven wanneer er formeel afdoende garanties zijn vastgelegd, zodat aangetoond kan worden dat ook bij de doorgifte aan de Avg wordt voldaan en wat in een verwerkersovereenkomsten en een samenwerkingsovereenkomsten moet worden vastgelegd.</t>
  </si>
  <si>
    <t>Gewaarborgd is dat, conform C.01, verantwoordelijken aantonen dat gedurende en na de verwerking de verwerking ten aanzien van de betrokkene behoorlijk is en hoe dit door middel van het bijhouden van een register (U.02) en een dossier kan worden aangetoond.</t>
  </si>
  <si>
    <t>Gewaarborgd is dat, conform C.03, bij een inbreuk in verband met persoonsgegevens (datalek, 'personal data breach') de betrokkenen en de AP worden geïnformeerd als deze inbreuk waarschijnlijk een risico inhoudt voor de rechten en vrijheden van natuurlijke personen.</t>
  </si>
  <si>
    <t>De verwerking van persoonsgegevens moet ten aanzien van de betrokkene rechtmatig, behoorlijk en transparant zijn. In de Privacy baseline (B.01) is dit samengevat als:</t>
  </si>
  <si>
    <t>De GEB kan met de komst van de Avg gezien worden als de opvolger van de Privacy Impact Assessment (PIA). De GEB is onder de Avg een verplichting die geldt voor zowel rijksoverheid, decentrale overheden als voor het bedrijfsleven.</t>
  </si>
  <si>
    <t>De verwerkingsverantwoordelijke dient een GEB te verrichten om de specifieke waarschijnlijkheid en de ernst van de grote risico's te beoordelen, rekening houdend met de aard, omvang, context en doelen van de verwerking en de bronnen van de risico's. Bij deze effectbeoordeling moet met name worden gekeken naar de geplande maatregelen, waarborgen en mechanismen om dat risico te beperken, de persoonsgegevens te beschermen en aan te tonen dat aan deze verordening is voldaan. (overweging 90 Avg)</t>
  </si>
  <si>
    <t>Er is momenteel geen GEB toetsmodel beschikbaar en worden de bestaande PIA’s gebruikt.</t>
  </si>
  <si>
    <t>Privacy by Design</t>
  </si>
  <si>
    <t>Privacy by Design (PbD) is een proactieve benadering van de bescherming van privacy door het meenemen van privacy in het ontwerp van een technische voorziening voor de verwerking van persoonsgegevens. PbD is meer dan alleen de technische keuzes. De techniek wordt ingezet om de privacyprocessen te vereenvoudigen en te borgen. Soms door de processen te automatiseren en soms door functionaliteit te bieden of de juiste informatie aan te leveren aan de privacy-processen. Privacy by Design betekent dat systeemarchitecten, ontwerpers en ontwikkelaars de privacycriteria, zoals die in de Privacy Baseline zijn beschreven, meenemen of ten minste meewegen in wat zij opleveren.</t>
  </si>
  <si>
    <t>Dit kan eenvoudig procedureel worden ingebed in de maakprocessen door impact op de privacy mee te nemen bij alle nieuwe ontwerpen, net zoals dat inmiddels geldt of zou moeten gelden voor Security by Design (SbD). PbD is in het belang van de organisatie, alleen al omdat het inbouwen van maatregelen in een latere fase vele malen duurder is.  De Avg weerspiegelt het groeiende belang dat aan privacy wordt gehecht door PbD verplicht te stellen voor alle organisaties die met persoonsgegevens werken.</t>
  </si>
  <si>
    <t>(zie voor een verdere uitelg: CIP Handleiding Privacy by Design).</t>
  </si>
  <si>
    <t>De principes van Privacy by Design geven sturing aan het ontwerpproces.</t>
  </si>
  <si>
    <t xml:space="preserve">CIP beschrijft om die reden 7 principes (CIP Handleiding Privacy by Design). Deze zijn: </t>
  </si>
  <si>
    <t>Proactief en preventief in plaats van reactief en herstellend</t>
  </si>
  <si>
    <t>Privacy by default</t>
  </si>
  <si>
    <t>Privacy geïntegreerd in het ontwerp</t>
  </si>
  <si>
    <t>Volledige functionaliteit  –  win/win in plaats van compromissen</t>
  </si>
  <si>
    <t>Bescherming tijdens de volledige levenscyclus</t>
  </si>
  <si>
    <t>Zichtbaarheid en transparantie – hou het open</t>
  </si>
  <si>
    <t>Respect voor de privacy – laat de gebruiker centraal staan</t>
  </si>
  <si>
    <t>De doeleinden zijn de doeleinden waarvoor de persoonsgegevens zijn verzameld en waarvoor ze verder worden verwerkt. Het doel is zodanig vastgelegd (welbepaald) dat het een kader biedt waaraan getoetst kan worden of de gegevens noodzakelijk zijn voor het doel en bij verdere verwerking of de gegevens verenigbaar zijn met het oorspronkelijke doel. Het doel is uitdrukkelijk omschreven, dus niet te vaag of te ruim maar nauwkeurig, specifiek, meetbaar, acceptabel, realistisch en tijdgebonden. (U.01/01 Privacy Baseline)</t>
  </si>
  <si>
    <t>De verwerking is alleen rechtmatig indien en voor zover aan ten minste een van de onderstaande voorwaarden is voldaan (U.01/02.02 Privacy Baseline):</t>
  </si>
  <si>
    <t>de betrokkene heeft toestemming gegeven voor de verwerking van zijn persoonsgegevens voor een of meer specifieke doeleinden;</t>
  </si>
  <si>
    <t>de verwerking is noodzakelijk voor de uitvoering van een overeenkomst waarbij de betrokkene partij is, of om op verzoek van de betrokkene vóór de sluiting van een overeenkomst maatregelen te nemen;</t>
  </si>
  <si>
    <t>de verwerking is noodzakelijk om te voldoen aan een wettelijke verplichting die op de verwerkingsverantwoordelijke rust;</t>
  </si>
  <si>
    <t>de verwerking is noodzakelijk om de vitale belangen van de betrokkene of van een andere natuurlijke persoon te beschermen;</t>
  </si>
  <si>
    <t>de verwerking is noodzakelijk voor de vervulling van een taak van algemeen belang of van een taak in het kader van de uitoefening van het openbaar gezag dat aan de verwerkingsverantwoordelijke is opgedragen;</t>
  </si>
  <si>
    <t>de verwerking is noodzakelijk voor de behartiging van de gerechtvaardigde belangen van de verwerkingsverantwoordelijke of van een derde, behalve wanneer de belangen of de grondrechten en de fundamentele vrijheden van de betrokkene die tot bescherming van persoonsgegevens nopen, zwaarder wegen dan die belangen, met name wanneer de betrokkene een kind is. Dit punt f), geldt niet voor de verwerking door overheidsinstanties in het kader van de uitoefening van hun taken.</t>
  </si>
  <si>
    <t>De rechtsgrond voor de verwerking moet worden vastgesteld bij het recht dat op de verwerkingsverantwoordelijke van toepassing is .</t>
  </si>
  <si>
    <t>a</t>
  </si>
  <si>
    <t>b</t>
  </si>
  <si>
    <t>c</t>
  </si>
  <si>
    <t>d</t>
  </si>
  <si>
    <t>e</t>
  </si>
  <si>
    <t>f</t>
  </si>
  <si>
    <t>g</t>
  </si>
  <si>
    <t>De verwerkingsverantwoordelijke moet de volgende informatie over de verwerkingsactiviteiten vastleggen (U.02/01.02 Privacy Baseline):</t>
  </si>
  <si>
    <r>
      <t>1)</t>
    </r>
    <r>
      <rPr>
        <sz val="7"/>
        <color theme="1"/>
        <rFont val="Times New Roman"/>
        <family val="1"/>
      </rPr>
      <t xml:space="preserve">    </t>
    </r>
    <r>
      <rPr>
        <sz val="9"/>
        <color theme="1"/>
        <rFont val="Verdana"/>
        <family val="2"/>
      </rPr>
      <t>de naam en de contactgegevens van:</t>
    </r>
  </si>
  <si>
    <r>
      <t>a)</t>
    </r>
    <r>
      <rPr>
        <sz val="7"/>
        <color theme="1"/>
        <rFont val="Times New Roman"/>
        <family val="1"/>
      </rPr>
      <t xml:space="preserve">    </t>
    </r>
    <r>
      <rPr>
        <sz val="9"/>
        <color theme="1"/>
        <rFont val="Verdana"/>
        <family val="2"/>
      </rPr>
      <t>de verwerkingsverantwoordelijke en eventuele gezamenlijke verwerkingsverantwoordelijken, en,</t>
    </r>
  </si>
  <si>
    <r>
      <t>b)</t>
    </r>
    <r>
      <rPr>
        <sz val="7"/>
        <color theme="1"/>
        <rFont val="Times New Roman"/>
        <family val="1"/>
      </rPr>
      <t xml:space="preserve">    </t>
    </r>
    <r>
      <rPr>
        <sz val="9"/>
        <color theme="1"/>
        <rFont val="Verdana"/>
        <family val="2"/>
      </rPr>
      <t>in voorkomend geval:</t>
    </r>
  </si>
  <si>
    <r>
      <t>i)</t>
    </r>
    <r>
      <rPr>
        <sz val="7"/>
        <color theme="1"/>
        <rFont val="Times New Roman"/>
        <family val="1"/>
      </rPr>
      <t xml:space="preserve">      </t>
    </r>
    <r>
      <rPr>
        <sz val="9"/>
        <color theme="1"/>
        <rFont val="Verdana"/>
        <family val="2"/>
      </rPr>
      <t>van de vertegenwoordiger van de verwerkingsverantwoordelijke, en:</t>
    </r>
  </si>
  <si>
    <r>
      <t>ii)</t>
    </r>
    <r>
      <rPr>
        <sz val="7"/>
        <color theme="1"/>
        <rFont val="Times New Roman"/>
        <family val="1"/>
      </rPr>
      <t xml:space="preserve">     </t>
    </r>
    <r>
      <rPr>
        <sz val="9"/>
        <color theme="1"/>
        <rFont val="Verdana"/>
        <family val="2"/>
      </rPr>
      <t>van de functionaris voor gegevensbescherming;</t>
    </r>
  </si>
  <si>
    <r>
      <t>a)</t>
    </r>
    <r>
      <rPr>
        <sz val="7"/>
        <color theme="1"/>
        <rFont val="Times New Roman"/>
        <family val="1"/>
      </rPr>
      <t xml:space="preserve">    </t>
    </r>
    <r>
      <rPr>
        <sz val="9"/>
        <color theme="1"/>
        <rFont val="Verdana"/>
        <family val="2"/>
      </rPr>
      <t>de doorgifte van verstrekte persoonsgegevens</t>
    </r>
  </si>
  <si>
    <r>
      <t>b)</t>
    </r>
    <r>
      <rPr>
        <sz val="7"/>
        <color theme="1"/>
        <rFont val="Times New Roman"/>
        <family val="1"/>
      </rPr>
      <t xml:space="preserve">    </t>
    </r>
    <r>
      <rPr>
        <sz val="9"/>
        <color theme="1"/>
        <rFont val="Verdana"/>
        <family val="2"/>
      </rPr>
      <t>de vermelding van dat derde land of die internationale organisatie</t>
    </r>
  </si>
  <si>
    <r>
      <t>c)</t>
    </r>
    <r>
      <rPr>
        <sz val="7"/>
        <color theme="1"/>
        <rFont val="Times New Roman"/>
        <family val="1"/>
      </rPr>
      <t xml:space="preserve">    </t>
    </r>
    <r>
      <rPr>
        <sz val="9"/>
        <color theme="1"/>
        <rFont val="Verdana"/>
        <family val="2"/>
      </rPr>
      <t>de documenten inzake de passende waarborgen;</t>
    </r>
  </si>
  <si>
    <t>de verwerkingsdoeleinden;</t>
  </si>
  <si>
    <t>de naam en de contactgegevens van:</t>
  </si>
  <si>
    <t>een beschrijving van de categorieën van betrokkenen;</t>
  </si>
  <si>
    <t>een beschrijving van de categorieën van persoonsgegevens;</t>
  </si>
  <si>
    <t>de categorieën van ontvangers aan wie de persoonsgegevens zijn of zullen worden verstrekt;</t>
  </si>
  <si>
    <t>bij doorgiften aan een derde land of een internationale organisatie:</t>
  </si>
  <si>
    <t>de beoogde termijnen waarbinnen de verschillende categorieën van gegevens moeten worden gewist (indien mogelijk);</t>
  </si>
  <si>
    <t>een algemene beschrijving van de technische en organisatorische beveiligingsmaatregelen (indien mogelijk).</t>
  </si>
  <si>
    <t>2)</t>
  </si>
  <si>
    <r>
      <t>a)</t>
    </r>
    <r>
      <rPr>
        <sz val="7"/>
        <color theme="1"/>
        <rFont val="Times New Roman"/>
        <family val="1"/>
      </rPr>
      <t xml:space="preserve">    </t>
    </r>
    <r>
      <rPr>
        <sz val="9"/>
        <color theme="1"/>
        <rFont val="Verdana"/>
        <family val="2"/>
      </rPr>
      <t>de verwerkers</t>
    </r>
  </si>
  <si>
    <r>
      <t>b)</t>
    </r>
    <r>
      <rPr>
        <sz val="7"/>
        <color theme="1"/>
        <rFont val="Times New Roman"/>
        <family val="1"/>
      </rPr>
      <t xml:space="preserve">    </t>
    </r>
    <r>
      <rPr>
        <sz val="9"/>
        <color theme="1"/>
        <rFont val="Verdana"/>
        <family val="2"/>
      </rPr>
      <t>iedere verwerkingsverantwoordelijke voor rekening waarvan de verwerker handelt. In voorkomend geval:</t>
    </r>
  </si>
  <si>
    <r>
      <t>i)</t>
    </r>
    <r>
      <rPr>
        <sz val="7"/>
        <color theme="1"/>
        <rFont val="Times New Roman"/>
        <family val="1"/>
      </rPr>
      <t xml:space="preserve">      </t>
    </r>
    <r>
      <rPr>
        <sz val="9"/>
        <color theme="1"/>
        <rFont val="Verdana"/>
        <family val="2"/>
      </rPr>
      <t>de vertegenwoordiger van de verwerkingsverantwoordelijke of</t>
    </r>
  </si>
  <si>
    <r>
      <t>ii)</t>
    </r>
    <r>
      <rPr>
        <sz val="7"/>
        <color theme="1"/>
        <rFont val="Times New Roman"/>
        <family val="1"/>
      </rPr>
      <t xml:space="preserve">     </t>
    </r>
    <r>
      <rPr>
        <sz val="9"/>
        <color theme="1"/>
        <rFont val="Verdana"/>
        <family val="2"/>
      </rPr>
      <t>de verwerker en van de functionaris voor gegevensbescherming;</t>
    </r>
  </si>
  <si>
    <r>
      <t>2)</t>
    </r>
    <r>
      <rPr>
        <sz val="7"/>
        <color theme="1"/>
        <rFont val="Times New Roman"/>
        <family val="1"/>
      </rPr>
      <t xml:space="preserve">    </t>
    </r>
    <r>
      <rPr>
        <sz val="9"/>
        <color theme="1"/>
        <rFont val="Verdana"/>
        <family val="2"/>
      </rPr>
      <t>de categorieën van verwerkingen die voor rekening van iedere verwerkingsverantwoordelijke zijn uitgevoerd;</t>
    </r>
  </si>
  <si>
    <r>
      <t>3)</t>
    </r>
    <r>
      <rPr>
        <sz val="7"/>
        <color theme="1"/>
        <rFont val="Times New Roman"/>
        <family val="1"/>
      </rPr>
      <t xml:space="preserve">    </t>
    </r>
    <r>
      <rPr>
        <sz val="9"/>
        <color theme="1"/>
        <rFont val="Verdana"/>
        <family val="2"/>
      </rPr>
      <t>bij doorgiften aan een derde land of een internationale organisatie:</t>
    </r>
  </si>
  <si>
    <r>
      <t>4)</t>
    </r>
    <r>
      <rPr>
        <sz val="7"/>
        <color theme="1"/>
        <rFont val="Times New Roman"/>
        <family val="1"/>
      </rPr>
      <t xml:space="preserve">    </t>
    </r>
    <r>
      <rPr>
        <sz val="9"/>
        <color theme="1"/>
        <rFont val="Verdana"/>
        <family val="2"/>
      </rPr>
      <t>een algemene beschrijving van de technische en organisatorische beveiligingsmaatregelen (indien mogelijk).</t>
    </r>
  </si>
  <si>
    <t>Op verzoek van betrokkene worden persoonsgegevens gerectificeerd, vervolledigd, gewist of moeten ze in een gestructureerde, gangbare en machineleesbare vorm verkregen of overgedragen kunnen worden.</t>
  </si>
  <si>
    <t>In een aantal situaties (zie U.02/02.06 Privacy Baseline) wordt bij bezwaar van betrokkene de verwerking beperkt of gestaakt.</t>
  </si>
  <si>
    <t xml:space="preserve">De betrokkene moet voorafgaand aan de verwerking wprden geïnformeerd, zodat deze wel of niet toestemming kan geven aan de verwerking, doorgifte of verdere verwerking van zijn of haar persoonsgegevens (zie U.05/01/01 Privacy Baseline). Als de persoonsgegevens van een andere partij worden ontvangen, moet dit binnen een redelijke termijn gebeuren, maar uiterlijk binnen één maand na de verkrijging van de persoonsgegevens(zie U.05/01.02 Privacy Baseline). Voor beiden geldt dat er een uitzondering kan gelden op deze verplichting (zie U.05/03 Privacy Baseline). </t>
  </si>
  <si>
    <t>De te verstrekken informatie moet aan inhoudsvereisten voldoen. Er zijn inhoudsvereisten voor wanneer persoonsgegevens bij de betrokkene worden verzameld en voor wanneer persoonsgegevens bij een ander dan de betrokkene worden verzameld (zie U.05/02 Privacy Baseline).</t>
  </si>
  <si>
    <t>Bij doorgifte aan een andere verantwoordelijke moeten de onderlinge afspraken vastliggen, zodat duidelijk is wat de respectieve verantwoordelijkheden zijn (zie U.05/02 Privacy Baseline). Het gaat hier met name om:</t>
  </si>
  <si>
    <t>1)</t>
  </si>
  <si>
    <t>de uitoefening van de rechten van de betrokkene (zie C.02 Privacy Baseline) en</t>
  </si>
  <si>
    <t>het informeren van de betrokkenen te bij ontvangst (zie U.05 Privacy Baseline).</t>
  </si>
  <si>
    <t>Bij (de doorgifte voor) de verwerking door een verwerker zijn in een overeenkomst of een andere rechtshandeling afdoende garanties vastgelegd, zodat duidelijk is (U.07/02.01 Privacy Baseline):</t>
  </si>
  <si>
    <r>
      <t>•</t>
    </r>
    <r>
      <rPr>
        <sz val="7"/>
        <color theme="1"/>
        <rFont val="Times New Roman"/>
        <family val="1"/>
      </rPr>
      <t xml:space="preserve">      </t>
    </r>
    <r>
      <rPr>
        <sz val="9"/>
        <color theme="1"/>
        <rFont val="Verdana"/>
        <family val="2"/>
      </rPr>
      <t>het onderwerp en de duur van de verwerking;</t>
    </r>
  </si>
  <si>
    <r>
      <t>•</t>
    </r>
    <r>
      <rPr>
        <sz val="7"/>
        <color theme="1"/>
        <rFont val="Times New Roman"/>
        <family val="1"/>
      </rPr>
      <t xml:space="preserve">      </t>
    </r>
    <r>
      <rPr>
        <sz val="9"/>
        <color theme="1"/>
        <rFont val="Verdana"/>
        <family val="2"/>
      </rPr>
      <t>de aard en het doel van de verwerking waarvoor de persoonsgegevens worden verstrekt, inclusief:</t>
    </r>
  </si>
  <si>
    <r>
      <t>-</t>
    </r>
    <r>
      <rPr>
        <sz val="7"/>
        <color theme="1"/>
        <rFont val="Times New Roman"/>
        <family val="1"/>
      </rPr>
      <t xml:space="preserve">          </t>
    </r>
    <r>
      <rPr>
        <sz val="9"/>
        <color theme="1"/>
        <rFont val="Verdana"/>
        <family val="2"/>
      </rPr>
      <t>welke persoonsgegevens worden verstrekt aan de verwerker;</t>
    </r>
  </si>
  <si>
    <r>
      <t>-</t>
    </r>
    <r>
      <rPr>
        <sz val="7"/>
        <color theme="1"/>
        <rFont val="Times New Roman"/>
        <family val="1"/>
      </rPr>
      <t xml:space="preserve">          </t>
    </r>
    <r>
      <rPr>
        <sz val="9"/>
        <color theme="1"/>
        <rFont val="Verdana"/>
        <family val="2"/>
      </rPr>
      <t>hoe dataminimalisatie is toegepast;</t>
    </r>
  </si>
  <si>
    <r>
      <t>-</t>
    </r>
    <r>
      <rPr>
        <sz val="7"/>
        <color theme="1"/>
        <rFont val="Times New Roman"/>
        <family val="1"/>
      </rPr>
      <t xml:space="preserve">          </t>
    </r>
    <r>
      <rPr>
        <sz val="9"/>
        <color theme="1"/>
        <rFont val="Verdana"/>
        <family val="2"/>
      </rPr>
      <t>het soort persoonsgegevens, inclusief de classificatie van de persoonsgegevens;</t>
    </r>
  </si>
  <si>
    <r>
      <t>•</t>
    </r>
    <r>
      <rPr>
        <sz val="7"/>
        <color theme="1"/>
        <rFont val="Times New Roman"/>
        <family val="1"/>
      </rPr>
      <t xml:space="preserve">      </t>
    </r>
    <r>
      <rPr>
        <sz val="9"/>
        <color theme="1"/>
        <rFont val="Verdana"/>
        <family val="2"/>
      </rPr>
      <t>de categorieën van betrokkenen; en</t>
    </r>
  </si>
  <si>
    <r>
      <t>•</t>
    </r>
    <r>
      <rPr>
        <sz val="7"/>
        <color theme="1"/>
        <rFont val="Times New Roman"/>
        <family val="1"/>
      </rPr>
      <t xml:space="preserve">      </t>
    </r>
    <r>
      <rPr>
        <sz val="9"/>
        <color theme="1"/>
        <rFont val="Verdana"/>
        <family val="2"/>
      </rPr>
      <t>de rechten en verplichtingen van de verwerkingsverantwoordelijke.</t>
    </r>
  </si>
  <si>
    <t>Om de rechtmatigheid van de verwerkingen van persoonsgegevens te kunnen aantonen is in de Privacy baseline (C.01) is samengevat dat:</t>
  </si>
  <si>
    <t>Aangetoond is dat, conform U.01, de persoonsgegevens voor welbepaalde, uitdrukkelijk omschreven en gerechtvaardigde doeleinden worden verzameld en niet op een met die doeleinden onverenigbare wijze worden verwerkt (doelbinding).</t>
  </si>
  <si>
    <t>Aangetoond is dat, conform U.01, de verwerking toereikend is, ter zake dienend en beperkt is tot wat noodzakelijk is voor de doeleinden waarvoor zij worden verwerkt (minimale gegevensverwerking).</t>
  </si>
  <si>
    <t>Aangetoond is dat, conform U.01, de verwerking ten aanzien van de betrokkene rechtmatig is (rechtmatigheid).</t>
  </si>
  <si>
    <t>Bij het aantonen van de rechtmatigheid (/02.03) wordt gebruik gemaakt van de overeenkomsten voor de doorgiften (U.07).</t>
  </si>
  <si>
    <t>Aangetoond is dat, conform U.04, passende technische en organisatorische maatregelen, op een dusdanige manier worden verwerkt dat een passende beveiliging ervan gewaarborgd is, en dat zij onder meer beschermd zijn tegen ongeoorloofde of onrechtmatige verwerking en tegen onopzettelijk verlies, vernietiging of beschadiging (integriteit en vertrouwelijkheid).</t>
  </si>
  <si>
    <t>Aangetoond is dat, conform U.03, de persoonsgegevens juist zijn en zo nodig worden geactualiseerd en waarbij alle redelijke maatregelen moeten zijn genomen om de persoonsgegevens die, gelet op de doeleinden waarvoor zij worden verwerkt, onjuist zijn, onverwijld te wissen of te rectificeren (juistheid).</t>
  </si>
  <si>
    <t>Aangetoond is dat, conform B.03, de wijze van verwerken ten aanzien van de betrokkene behoorlijk is (behoorlijkheid).</t>
  </si>
  <si>
    <t>Aangetoond is dat, conform U.05 en C.02, de persoonsgegevens op een wijze worden verwerkt die voor de betrokkene transparant is (transparantie).</t>
  </si>
  <si>
    <t>De verwerkingsverantwoordelijke toont compliancy aan door middel van een dossier (al dan niet door een functionaris gegevensbescherming bijgehouden) .</t>
  </si>
  <si>
    <t>Bij het aantonen van het compliant en het compleet zijn van het dossier wordt gebruik gemaakt van het register (U.02).</t>
  </si>
  <si>
    <t>Als de betrokken inzage vraagt over de verwerkte persoonsgegevens, dan moet deze de volgende informatie bevatten:</t>
  </si>
  <si>
    <t>de betrokken categorieën van persoonsgegevens;</t>
  </si>
  <si>
    <t>de ontvangers of categorieën van ontvangers aan wie de persoonsgegevens zijn of zullen worden verstrekt, met name ontvangers in derde landen of internationale organisaties;</t>
  </si>
  <si>
    <t>indien mogelijk, de periode gedurende welke de persoonsgegevens naar verwachting zullen worden opgeslagen, of indien dat niet mogelijk is, de criteria om die termijn te bepalen;</t>
  </si>
  <si>
    <t>dat de betrokkene het recht heeft de verwerkingsverantwoordelijke te verzoeken dat persoonsgegevens worden gerectificeerd of gewist, of dat de verwerking van hem betreffende persoonsgegevens wordt beperkt, alsmede het recht tegen die verwerking bezwaar te maken;</t>
  </si>
  <si>
    <t>dat de betrokkene het recht heeft klacht in te dienen bij een AP;</t>
  </si>
  <si>
    <t>wanneer de persoonsgegevens niet bij de betrokkene worden verzameld, alle beschikbare informatie over de bron van die gegevens;</t>
  </si>
  <si>
    <t>het bestaan van geautomatiseerde besluitvorming, met inbegrip van profilering, inclusief nuttige informatie over de onderliggende logica, alsmede het belang en de verwachte gevolgen van die verwerking voor de betrokkene.</t>
  </si>
  <si>
    <t>Bij doorgifte aan een derde land of een internationale organisatie en op verzoek van betrokkene de informatie over van de passende waarborgen.</t>
  </si>
  <si>
    <t>Op verzoek van betrokkene een kopie van de persoonsgegevens die worden verwerkt.</t>
  </si>
  <si>
    <t>Met de meldplicht is het verplicht inzicht te bieden in een datalek en de mogelijke gevolgen ervan en de mogelijke (negatieve) consequenties voor de betrokkenen te beperken. Een datalek is een "inbreuk in verband met persoonsgegevens": een inbreuk op de beveiliging die per ongeluk of op onrechtmatige wijze leidt tot de vernietiging, het verlies, de wijziging of de ongeoorloofde verstrekking van of de ongeoorloofde toegang tot doorgezonden, opgeslagen of anderszins verwerkte gegevens.</t>
  </si>
  <si>
    <t>Privacybeleid           (toelichting bij B.01)</t>
  </si>
  <si>
    <t>Wettelijke beginselen           (toelichting bij B.01)</t>
  </si>
  <si>
    <t>Gegevensbeschermingseffectbeoordeling (GEB)           (toelichting bij B.03)</t>
  </si>
  <si>
    <t>Privacy by Design           (toelichting bij B.03)</t>
  </si>
  <si>
    <t>Principes Privacy by Design           (toelichting bij B.03)</t>
  </si>
  <si>
    <t>Doeleinden           (toelichting bij U.01)</t>
  </si>
  <si>
    <t>Rechtvaardigingsgronden           (toelichting bij U.01)</t>
  </si>
  <si>
    <t>Informatie over de verwerking van persoonsgegevens      (toelichting bij U.02)</t>
  </si>
  <si>
    <t>Persoonsgegevens (laten) corrigeren en overgedragen      (toelichting bij U.03)</t>
  </si>
  <si>
    <t>De verwerking te laten staken      (toelichting bij U.03)</t>
  </si>
  <si>
    <t>Hoe de betrokkene te informeren      (toelichting bij U.05)</t>
  </si>
  <si>
    <t>Te verstrekken informatie bij verzameling      (toelichting bij U.05)</t>
  </si>
  <si>
    <t>Onderlinge afspraken      (toelichting bij U.07)</t>
  </si>
  <si>
    <t>Afdoende garanties      (toelichting bij U.03)</t>
  </si>
  <si>
    <t>Rechtmatigheid aantonen      (toelichting bij C.01)</t>
  </si>
  <si>
    <t>Informatie zodat de burger zijn rechten kan uitoefenen      (toelichting bij C.02)</t>
  </si>
  <si>
    <t>Meldplicht      (toelichting bij C.03)</t>
  </si>
  <si>
    <t>3)</t>
  </si>
  <si>
    <t>4)</t>
  </si>
  <si>
    <t>5)</t>
  </si>
  <si>
    <t>6)</t>
  </si>
  <si>
    <t>7)</t>
  </si>
  <si>
    <t>8)</t>
  </si>
  <si>
    <t>Informatie over de verwerkingsactiviteiten van verwerkers       (toelichting bij U.02)</t>
  </si>
  <si>
    <t xml:space="preserve">Wilt u tbv het delen van de resultaten uw gegevens opgeven? </t>
  </si>
  <si>
    <t>uw naam:</t>
  </si>
  <si>
    <t>uw functie:</t>
  </si>
  <si>
    <t>uw organisatie:</t>
  </si>
  <si>
    <t>( U kunt uw advies op uw ambitieniveau of 
op een lager niveau opvragen)</t>
  </si>
  <si>
    <t>Tip: 
Als het uw volwassenheidscore meer dan 1 niveau lager ligt dan uw ambitieniveau, kies dan een doelstellingenniveau dat niet meer dan 1 niveau hoger ligt.</t>
  </si>
  <si>
    <r>
      <t xml:space="preserve">Als u de naam van het bestand </t>
    </r>
    <r>
      <rPr>
        <u/>
        <sz val="11"/>
        <color theme="1"/>
        <rFont val="Calibri"/>
        <family val="2"/>
        <scheme val="minor"/>
      </rPr>
      <t>na het opslaan</t>
    </r>
    <r>
      <rPr>
        <sz val="11"/>
        <color theme="1"/>
        <rFont val="Calibri"/>
        <family val="2"/>
        <scheme val="minor"/>
      </rPr>
      <t xml:space="preserve"> heeft gewijzigd en de naam is niet:</t>
    </r>
  </si>
  <si>
    <t>Het resultaat van het CIP Privacy Selfassessment</t>
  </si>
  <si>
    <t>Uw volwassenheidscore is (gemiddeld)</t>
  </si>
  <si>
    <t>IN IEDER GEVAL uw sector:</t>
  </si>
  <si>
    <r>
      <t xml:space="preserve">De </t>
    </r>
    <r>
      <rPr>
        <b/>
        <sz val="10"/>
        <color theme="1"/>
        <rFont val="Calibri"/>
        <family val="2"/>
        <scheme val="minor"/>
      </rPr>
      <t>planning</t>
    </r>
    <r>
      <rPr>
        <sz val="10"/>
        <color theme="1"/>
        <rFont val="Calibri"/>
        <family val="2"/>
        <scheme val="minor"/>
      </rPr>
      <t xml:space="preserve"> van de benodigde middelen is </t>
    </r>
    <r>
      <rPr>
        <b/>
        <sz val="10"/>
        <color theme="1"/>
        <rFont val="Calibri"/>
        <family val="2"/>
        <scheme val="minor"/>
      </rPr>
      <t>gekoppeld aan het privacybeleid</t>
    </r>
    <r>
      <rPr>
        <sz val="10"/>
        <color theme="1"/>
        <rFont val="Calibri"/>
        <family val="2"/>
        <scheme val="minor"/>
      </rPr>
      <t xml:space="preserve"> en </t>
    </r>
    <r>
      <rPr>
        <b/>
        <sz val="10"/>
        <color theme="1"/>
        <rFont val="Calibri"/>
        <family val="2"/>
        <scheme val="minor"/>
      </rPr>
      <t>meegenomen in de planningscyclus</t>
    </r>
    <r>
      <rPr>
        <sz val="10"/>
        <color theme="1"/>
        <rFont val="Calibri"/>
        <family val="2"/>
        <scheme val="minor"/>
      </rPr>
      <t xml:space="preserve"> van de organisatie.</t>
    </r>
  </si>
  <si>
    <t>De verwerkingsverantwoordelijke heeft van alle verzamelingen en verwerkingen van persoonsgegevens tijdig, welbepaald en uitdrukkelijk omschreven:
• de doeleinden en 
• de rechtvaardigingsgronden voor:
   a. de verdere verwerking op grond van de verenigbaarheid met de oorspronkelijke gerechtvaardigde doeleinden;
   b. de geautomatiseerde besluitvorming;
   c. bijzondere persoonsgegevens;
   d. de persoonsgegevens betreffende strafrechtelijke veroordelingen en strafbare feiten;
   e. het nationaal identificerend nummer;
   f. de persoonsgegevens tbv wetenschappelijk of historisch onderzoek met een statistisch oogmerk en archivering in het algemeen belang.</t>
  </si>
  <si>
    <t xml:space="preserve">Bij doorgifte aan een andere verwerkingsverantwoordelijke zijn de onderlinge verantwoordelijkheden duidelijk en bij de doorgifte aan een verwerker zijn er afdoende garanties; bij de doorgifte naar buiten de EU:
• Is er een vertegenwoordiger en
• Is er geen uitzonderingsgrond
En:
• Geldt er een door de Europese Commissie genomen adequaatheidsbesluit; of 
• Zijn er passende waarborgen; of 
• Geldt er een afwijking voor een specifieke situatie. </t>
  </si>
  <si>
    <t>sector</t>
  </si>
  <si>
    <t>U heeft nog geen sector ingevuld!</t>
  </si>
  <si>
    <t>U heeft nog niet alle meerkeuze vragen ingevuld!</t>
  </si>
  <si>
    <t>Na een meerkeuzevraag volgt of weer een meerkeuzevraag of een stelling</t>
  </si>
  <si>
    <t>Ieder criterium begint met een meerkeuzevraag</t>
  </si>
  <si>
    <t>menr</t>
  </si>
  <si>
    <t>Het CIP betracht zorgvuldigheid bij het samenstellen van zijn publicaties.</t>
  </si>
  <si>
    <t>Het kan echter voorkomen dat er toch sprake is van omissies of onjuistheden.</t>
  </si>
  <si>
    <t>indien hij zich baseert op of gebruik maakt van een CIP-publicatie.</t>
  </si>
  <si>
    <t>Het is altijd de verantwoordelijkheid van de lezer zelf dit te beoordelen en te corrigeren</t>
  </si>
  <si>
    <t>(De gegevens worden door het CIP alleen gebruikt voor statistische doeleinden
of binnen uw eigen organisatie als u een privacyworkshop houdt.)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</si>
</sst>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10"/>
      <color theme="1"/>
      <name val="Calibri"/>
      <family val="2"/>
      <scheme val="minor"/>
    </font>
    <font>
      <sz val="8"/>
      <color theme="1"/>
      <name val="Calibri"/>
      <family val="2"/>
      <scheme val="minor"/>
    </font>
    <font>
      <sz val="20"/>
      <color theme="1" tint="0.34998626667073579"/>
      <name val="Calibri"/>
      <family val="2"/>
      <scheme val="minor"/>
    </font>
    <font>
      <u/>
      <sz val="11"/>
      <color theme="10"/>
      <name val="Calibri"/>
      <family val="2"/>
      <scheme val="minor"/>
    </font>
    <font>
      <sz val="5"/>
      <color theme="1"/>
      <name val="Calibri"/>
      <family val="2"/>
      <scheme val="minor"/>
    </font>
    <font>
      <b/>
      <sz val="14"/>
      <color theme="1"/>
      <name val="Calibri"/>
      <family val="2"/>
      <scheme val="minor"/>
    </font>
    <font>
      <b/>
      <sz val="10"/>
      <color theme="1"/>
      <name val="Calibri"/>
      <family val="2"/>
      <scheme val="minor"/>
    </font>
    <font>
      <sz val="10"/>
      <color theme="1" tint="0.34998626667073579"/>
      <name val="Calibri"/>
      <family val="2"/>
      <scheme val="minor"/>
    </font>
    <font>
      <sz val="11"/>
      <color rgb="FFFF0000"/>
      <name val="Calibri"/>
      <family val="2"/>
      <scheme val="minor"/>
    </font>
    <font>
      <b/>
      <sz val="11"/>
      <color theme="5" tint="-0.249977111117893"/>
      <name val="Calibri"/>
      <family val="2"/>
      <scheme val="minor"/>
    </font>
    <font>
      <u/>
      <sz val="11"/>
      <color theme="4"/>
      <name val="Calibri"/>
      <family val="2"/>
      <scheme val="minor"/>
    </font>
    <font>
      <sz val="10"/>
      <name val="Calibri"/>
      <family val="2"/>
      <scheme val="minor"/>
    </font>
    <font>
      <b/>
      <sz val="11"/>
      <color theme="1"/>
      <name val="Calibri"/>
      <family val="2"/>
      <scheme val="minor"/>
    </font>
    <font>
      <u/>
      <sz val="11"/>
      <color theme="0"/>
      <name val="Calibri"/>
      <family val="2"/>
      <scheme val="minor"/>
    </font>
    <font>
      <b/>
      <sz val="10"/>
      <color theme="1" tint="0.34998626667073579"/>
      <name val="Calibri"/>
      <family val="2"/>
      <scheme val="minor"/>
    </font>
    <font>
      <u/>
      <sz val="10"/>
      <color theme="0"/>
      <name val="Calibri"/>
      <family val="2"/>
      <scheme val="minor"/>
    </font>
    <font>
      <u/>
      <sz val="10"/>
      <color theme="10"/>
      <name val="Calibri"/>
      <family val="2"/>
      <scheme val="minor"/>
    </font>
    <font>
      <u/>
      <sz val="10"/>
      <color theme="1"/>
      <name val="Calibri"/>
      <family val="2"/>
      <scheme val="minor"/>
    </font>
    <font>
      <b/>
      <sz val="10"/>
      <color theme="8" tint="-0.499984740745262"/>
      <name val="Calibri"/>
      <family val="2"/>
      <scheme val="minor"/>
    </font>
    <font>
      <sz val="11"/>
      <color theme="8" tint="-0.499984740745262"/>
      <name val="Calibri"/>
      <family val="2"/>
      <scheme val="minor"/>
    </font>
    <font>
      <sz val="10"/>
      <color theme="8" tint="-0.499984740745262"/>
      <name val="Calibri"/>
      <family val="2"/>
      <scheme val="minor"/>
    </font>
    <font>
      <b/>
      <sz val="9"/>
      <color theme="1"/>
      <name val="Verdana"/>
      <family val="2"/>
    </font>
    <font>
      <sz val="11"/>
      <name val="Calibri"/>
      <family val="2"/>
      <scheme val="minor"/>
    </font>
    <font>
      <sz val="7"/>
      <color theme="1"/>
      <name val="Times New Roman"/>
      <family val="1"/>
    </font>
    <font>
      <u/>
      <sz val="11"/>
      <color theme="1"/>
      <name val="Calibri"/>
      <family val="2"/>
      <scheme val="minor"/>
    </font>
    <font>
      <sz val="9"/>
      <color theme="1"/>
      <name val="Calibri"/>
      <family val="2"/>
    </font>
    <font>
      <sz val="11"/>
      <color theme="0"/>
      <name val="Calibri"/>
      <family val="2"/>
      <scheme val="minor"/>
    </font>
    <font>
      <b/>
      <sz val="18"/>
      <color theme="4"/>
      <name val="Calibri"/>
      <family val="2"/>
      <scheme val="minor"/>
    </font>
    <font>
      <b/>
      <sz val="11"/>
      <color rgb="FF00B0F0"/>
      <name val="Calibri"/>
      <family val="2"/>
      <scheme val="minor"/>
    </font>
    <font>
      <b/>
      <sz val="11"/>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3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xf numFmtId="0" fontId="8" fillId="0" borderId="0" applyNumberFormat="0" applyFill="0" applyBorder="0" applyAlignment="0" applyProtection="0"/>
  </cellStyleXfs>
  <cellXfs count="241">
    <xf numFmtId="0" fontId="0" fillId="0" borderId="0" xfId="0"/>
    <xf numFmtId="0" fontId="7" fillId="3" borderId="6"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0" borderId="0" xfId="0" applyFont="1" applyBorder="1" applyAlignment="1">
      <alignment horizontal="left" vertical="center" wrapText="1"/>
    </xf>
    <xf numFmtId="0" fontId="0" fillId="0" borderId="0" xfId="0" applyAlignment="1">
      <alignment wrapText="1"/>
    </xf>
    <xf numFmtId="0" fontId="12" fillId="3" borderId="4" xfId="0" applyFont="1" applyFill="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0" fillId="6" borderId="7" xfId="0" applyFont="1" applyFill="1" applyBorder="1" applyAlignment="1">
      <alignment vertical="center" wrapText="1"/>
    </xf>
    <xf numFmtId="0" fontId="0" fillId="3" borderId="6" xfId="0" applyFont="1" applyFill="1" applyBorder="1" applyAlignment="1">
      <alignment vertical="center" wrapText="1"/>
    </xf>
    <xf numFmtId="0" fontId="0" fillId="3" borderId="3" xfId="0" applyFont="1" applyFill="1" applyBorder="1" applyAlignment="1">
      <alignment vertical="center" wrapText="1"/>
    </xf>
    <xf numFmtId="0" fontId="6" fillId="0" borderId="13" xfId="0" applyFont="1" applyBorder="1" applyAlignment="1">
      <alignment horizontal="left" vertical="center" wrapText="1"/>
    </xf>
    <xf numFmtId="0" fontId="0" fillId="0" borderId="13" xfId="0" applyFont="1" applyBorder="1" applyAlignment="1">
      <alignment vertical="center"/>
    </xf>
    <xf numFmtId="0" fontId="9" fillId="4" borderId="13" xfId="0" applyFont="1" applyFill="1" applyBorder="1" applyAlignment="1">
      <alignment vertical="center" wrapText="1"/>
    </xf>
    <xf numFmtId="0" fontId="9" fillId="0" borderId="13" xfId="0" applyFont="1" applyFill="1" applyBorder="1" applyAlignment="1">
      <alignment vertical="center" wrapText="1"/>
    </xf>
    <xf numFmtId="0" fontId="9" fillId="5" borderId="13" xfId="0" applyFont="1" applyFill="1" applyBorder="1" applyAlignment="1">
      <alignment vertical="center" wrapText="1"/>
    </xf>
    <xf numFmtId="0" fontId="0" fillId="0" borderId="3" xfId="0" applyFont="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9" fillId="4" borderId="14" xfId="0" applyFont="1" applyFill="1" applyBorder="1" applyAlignment="1">
      <alignment vertical="center" wrapText="1"/>
    </xf>
    <xf numFmtId="0" fontId="9" fillId="4" borderId="15"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Border="1" applyAlignment="1">
      <alignment vertical="center" wrapText="1"/>
    </xf>
    <xf numFmtId="0" fontId="9" fillId="5" borderId="14" xfId="0" applyFont="1" applyFill="1" applyBorder="1" applyAlignment="1">
      <alignment vertical="center" wrapText="1"/>
    </xf>
    <xf numFmtId="0" fontId="9" fillId="5" borderId="15" xfId="0" applyFont="1" applyFill="1" applyBorder="1" applyAlignment="1">
      <alignment vertical="center" wrapText="1"/>
    </xf>
    <xf numFmtId="0" fontId="0" fillId="0" borderId="16" xfId="0" applyFont="1" applyBorder="1" applyAlignment="1">
      <alignment horizontal="center" vertical="center"/>
    </xf>
    <xf numFmtId="0" fontId="0" fillId="0" borderId="16" xfId="0" applyFont="1" applyBorder="1" applyAlignment="1">
      <alignment vertical="center"/>
    </xf>
    <xf numFmtId="0" fontId="0" fillId="0" borderId="17" xfId="0" applyFont="1" applyBorder="1" applyAlignment="1">
      <alignment vertical="center"/>
    </xf>
    <xf numFmtId="0" fontId="15" fillId="6" borderId="7" xfId="0" applyFont="1" applyFill="1" applyBorder="1" applyAlignment="1">
      <alignment vertical="center" wrapText="1"/>
    </xf>
    <xf numFmtId="0" fontId="0" fillId="0" borderId="0" xfId="0" applyFont="1" applyFill="1" applyAlignment="1">
      <alignment horizontal="left" vertical="center" wrapText="1"/>
    </xf>
    <xf numFmtId="0" fontId="8" fillId="0" borderId="0" xfId="1" quotePrefix="1" applyBorder="1" applyAlignment="1">
      <alignment vertical="center" wrapText="1"/>
    </xf>
    <xf numFmtId="0" fontId="0" fillId="0" borderId="0" xfId="0" applyAlignment="1">
      <alignment wrapText="1"/>
    </xf>
    <xf numFmtId="0" fontId="4" fillId="0" borderId="0" xfId="0" applyFont="1" applyAlignment="1">
      <alignment vertical="center"/>
    </xf>
    <xf numFmtId="0" fontId="6" fillId="5" borderId="13" xfId="0" applyFont="1" applyFill="1" applyBorder="1" applyAlignment="1">
      <alignment horizontal="left" vertical="center" wrapText="1"/>
    </xf>
    <xf numFmtId="0" fontId="0" fillId="3" borderId="0" xfId="0" applyFill="1"/>
    <xf numFmtId="0" fontId="0" fillId="3" borderId="22" xfId="0" applyFill="1" applyBorder="1"/>
    <xf numFmtId="0" fontId="0" fillId="3" borderId="23" xfId="0" applyFill="1" applyBorder="1"/>
    <xf numFmtId="0" fontId="0" fillId="3" borderId="21" xfId="0" applyFill="1" applyBorder="1" applyAlignment="1">
      <alignment vertical="center"/>
    </xf>
    <xf numFmtId="0" fontId="17" fillId="3" borderId="0" xfId="0" applyFont="1" applyFill="1" applyBorder="1" applyAlignment="1">
      <alignment wrapText="1"/>
    </xf>
    <xf numFmtId="0" fontId="0" fillId="3" borderId="0" xfId="0" applyFill="1" applyBorder="1" applyAlignment="1">
      <alignment horizontal="right"/>
    </xf>
    <xf numFmtId="0" fontId="0" fillId="6" borderId="0" xfId="0" applyFont="1" applyFill="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5" fillId="0" borderId="16" xfId="0" applyFont="1" applyBorder="1" applyAlignment="1">
      <alignment vertical="center"/>
    </xf>
    <xf numFmtId="0" fontId="5" fillId="0" borderId="16" xfId="0" applyFont="1" applyBorder="1" applyAlignment="1">
      <alignment horizontal="center" vertical="center"/>
    </xf>
    <xf numFmtId="0" fontId="5" fillId="0" borderId="17" xfId="0" applyFont="1" applyBorder="1" applyAlignment="1">
      <alignment vertical="center"/>
    </xf>
    <xf numFmtId="0" fontId="5" fillId="0" borderId="13" xfId="0" applyFont="1" applyBorder="1" applyAlignment="1">
      <alignment horizontal="left" vertical="center" wrapText="1"/>
    </xf>
    <xf numFmtId="0" fontId="5" fillId="0" borderId="3"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5" fillId="0" borderId="15" xfId="0" applyFont="1" applyBorder="1" applyAlignment="1">
      <alignment vertical="center"/>
    </xf>
    <xf numFmtId="0" fontId="5" fillId="0" borderId="0" xfId="0" applyFont="1" applyAlignment="1">
      <alignment vertical="center"/>
    </xf>
    <xf numFmtId="0" fontId="12" fillId="6" borderId="0" xfId="0" applyFont="1" applyFill="1" applyBorder="1" applyAlignment="1">
      <alignment horizontal="left" vertical="center" wrapText="1"/>
    </xf>
    <xf numFmtId="0" fontId="0" fillId="6" borderId="0" xfId="0" applyFont="1" applyFill="1" applyBorder="1" applyAlignment="1">
      <alignment vertical="center"/>
    </xf>
    <xf numFmtId="0" fontId="0" fillId="6" borderId="16" xfId="0" applyFont="1" applyFill="1" applyBorder="1" applyAlignment="1">
      <alignment vertical="center"/>
    </xf>
    <xf numFmtId="0" fontId="0" fillId="6" borderId="16" xfId="0" applyFont="1" applyFill="1" applyBorder="1" applyAlignment="1">
      <alignment horizontal="center" vertical="center"/>
    </xf>
    <xf numFmtId="0" fontId="0" fillId="6" borderId="17" xfId="0" applyFont="1" applyFill="1" applyBorder="1" applyAlignment="1">
      <alignment vertical="center"/>
    </xf>
    <xf numFmtId="0" fontId="6" fillId="6" borderId="13" xfId="0" applyFont="1" applyFill="1" applyBorder="1" applyAlignment="1">
      <alignment horizontal="left" vertical="center" wrapText="1"/>
    </xf>
    <xf numFmtId="0" fontId="0" fillId="6" borderId="3" xfId="0" applyFont="1" applyFill="1" applyBorder="1" applyAlignment="1">
      <alignment vertical="center"/>
    </xf>
    <xf numFmtId="0" fontId="0" fillId="6" borderId="14" xfId="0" applyFont="1" applyFill="1" applyBorder="1" applyAlignment="1">
      <alignment vertical="center"/>
    </xf>
    <xf numFmtId="0" fontId="0" fillId="6" borderId="13" xfId="0" applyFont="1" applyFill="1" applyBorder="1" applyAlignment="1">
      <alignment vertical="center"/>
    </xf>
    <xf numFmtId="0" fontId="9" fillId="6" borderId="15" xfId="0" applyFont="1" applyFill="1" applyBorder="1" applyAlignment="1">
      <alignment vertical="center" wrapText="1"/>
    </xf>
    <xf numFmtId="0" fontId="0" fillId="6" borderId="0" xfId="0" applyFont="1" applyFill="1" applyAlignment="1">
      <alignment vertical="center"/>
    </xf>
    <xf numFmtId="0" fontId="9" fillId="6" borderId="13" xfId="0" applyFont="1" applyFill="1" applyBorder="1" applyAlignment="1">
      <alignment vertical="center" wrapText="1"/>
    </xf>
    <xf numFmtId="0" fontId="5" fillId="6" borderId="0" xfId="0" applyFont="1" applyFill="1" applyBorder="1" applyAlignment="1">
      <alignment horizontal="left" vertical="center" wrapText="1"/>
    </xf>
    <xf numFmtId="0" fontId="0" fillId="6" borderId="15" xfId="0" applyFont="1" applyFill="1" applyBorder="1" applyAlignment="1">
      <alignment vertical="center"/>
    </xf>
    <xf numFmtId="0" fontId="9" fillId="6" borderId="14" xfId="0" applyFont="1" applyFill="1" applyBorder="1" applyAlignment="1">
      <alignment vertical="center" wrapText="1"/>
    </xf>
    <xf numFmtId="0" fontId="0" fillId="6" borderId="0" xfId="0" applyFill="1"/>
    <xf numFmtId="0" fontId="13" fillId="6" borderId="0" xfId="0" applyFont="1" applyFill="1"/>
    <xf numFmtId="0" fontId="0" fillId="6" borderId="0" xfId="0" applyFill="1" applyBorder="1" applyAlignment="1">
      <alignment horizontal="center"/>
    </xf>
    <xf numFmtId="0" fontId="0" fillId="6" borderId="24" xfId="0" applyFill="1" applyBorder="1"/>
    <xf numFmtId="0" fontId="0" fillId="6" borderId="0" xfId="0" applyFill="1" applyBorder="1"/>
    <xf numFmtId="0" fontId="0" fillId="6" borderId="25" xfId="0" applyFill="1" applyBorder="1"/>
    <xf numFmtId="0" fontId="0" fillId="6" borderId="21" xfId="0" applyFill="1" applyBorder="1"/>
    <xf numFmtId="0" fontId="0" fillId="6" borderId="22" xfId="0" applyFill="1" applyBorder="1"/>
    <xf numFmtId="0" fontId="0" fillId="6" borderId="23" xfId="0" applyFill="1" applyBorder="1"/>
    <xf numFmtId="0" fontId="0" fillId="6" borderId="14" xfId="0" applyFill="1" applyBorder="1" applyAlignment="1">
      <alignment horizontal="right" vertical="center"/>
    </xf>
    <xf numFmtId="0" fontId="0" fillId="0" borderId="10" xfId="0" applyBorder="1"/>
    <xf numFmtId="0" fontId="0" fillId="0" borderId="11" xfId="0" applyBorder="1"/>
    <xf numFmtId="0" fontId="0" fillId="0" borderId="0" xfId="0" applyBorder="1"/>
    <xf numFmtId="0" fontId="0" fillId="0" borderId="12" xfId="0" applyBorder="1"/>
    <xf numFmtId="0" fontId="0" fillId="0" borderId="3" xfId="0" applyBorder="1"/>
    <xf numFmtId="0" fontId="0" fillId="0" borderId="6" xfId="0" applyBorder="1"/>
    <xf numFmtId="0" fontId="0" fillId="0" borderId="4" xfId="0" applyBorder="1"/>
    <xf numFmtId="0" fontId="0" fillId="5" borderId="13" xfId="0" applyFill="1" applyBorder="1"/>
    <xf numFmtId="0" fontId="17" fillId="5" borderId="27" xfId="0" applyFont="1" applyFill="1" applyBorder="1"/>
    <xf numFmtId="0" fontId="17" fillId="5" borderId="28" xfId="0" applyFont="1" applyFill="1" applyBorder="1"/>
    <xf numFmtId="0" fontId="0" fillId="4" borderId="8" xfId="0" applyFill="1" applyBorder="1"/>
    <xf numFmtId="0" fontId="0" fillId="4" borderId="9" xfId="0" applyFill="1" applyBorder="1"/>
    <xf numFmtId="0" fontId="17" fillId="4" borderId="27" xfId="0" applyFont="1" applyFill="1" applyBorder="1"/>
    <xf numFmtId="0" fontId="3" fillId="0" borderId="26" xfId="0" applyFont="1" applyBorder="1" applyAlignment="1">
      <alignment vertical="center"/>
    </xf>
    <xf numFmtId="0" fontId="3" fillId="0" borderId="29" xfId="0" applyFont="1" applyBorder="1" applyAlignment="1">
      <alignment vertical="center"/>
    </xf>
    <xf numFmtId="0" fontId="11" fillId="0" borderId="0" xfId="0" applyFont="1" applyFill="1" applyBorder="1" applyAlignment="1">
      <alignment horizontal="left" vertical="center" wrapText="1"/>
    </xf>
    <xf numFmtId="0" fontId="20" fillId="7" borderId="26" xfId="1" quotePrefix="1" applyFont="1" applyFill="1" applyBorder="1" applyAlignment="1">
      <alignment horizontal="center" vertical="center" wrapText="1"/>
    </xf>
    <xf numFmtId="0" fontId="5" fillId="0" borderId="0" xfId="0" applyFont="1" applyFill="1" applyAlignment="1">
      <alignment horizontal="left" vertical="center" wrapText="1"/>
    </xf>
    <xf numFmtId="0" fontId="5" fillId="6" borderId="0" xfId="0" applyFont="1" applyFill="1" applyBorder="1" applyAlignment="1">
      <alignment vertical="center" wrapText="1"/>
    </xf>
    <xf numFmtId="0" fontId="21" fillId="0" borderId="0" xfId="1" applyFont="1" applyBorder="1" applyAlignment="1">
      <alignment horizontal="left" vertical="center" wrapText="1"/>
    </xf>
    <xf numFmtId="0" fontId="22" fillId="0" borderId="0" xfId="0" quotePrefix="1" applyFont="1" applyFill="1" applyAlignment="1">
      <alignment horizontal="center" vertical="center"/>
    </xf>
    <xf numFmtId="0" fontId="0" fillId="0" borderId="16" xfId="0" applyFont="1" applyFill="1" applyBorder="1" applyAlignment="1">
      <alignment vertical="center"/>
    </xf>
    <xf numFmtId="0" fontId="0" fillId="0" borderId="0" xfId="0" applyFont="1" applyFill="1" applyBorder="1" applyAlignment="1">
      <alignment vertical="center"/>
    </xf>
    <xf numFmtId="0" fontId="0" fillId="0" borderId="16" xfId="0" applyFont="1" applyFill="1" applyBorder="1" applyAlignment="1">
      <alignment horizontal="center" vertical="center"/>
    </xf>
    <xf numFmtId="0" fontId="0" fillId="0" borderId="17" xfId="0" applyFont="1" applyFill="1" applyBorder="1" applyAlignment="1">
      <alignment vertical="center"/>
    </xf>
    <xf numFmtId="0" fontId="2" fillId="0" borderId="0" xfId="0" applyFont="1" applyAlignment="1">
      <alignment vertical="center"/>
    </xf>
    <xf numFmtId="0" fontId="0" fillId="0" borderId="0" xfId="0" applyAlignment="1"/>
    <xf numFmtId="0" fontId="0" fillId="0" borderId="24" xfId="0" applyBorder="1"/>
    <xf numFmtId="0" fontId="2" fillId="0" borderId="25" xfId="0" applyFont="1" applyBorder="1" applyAlignment="1">
      <alignment vertical="top" wrapText="1"/>
    </xf>
    <xf numFmtId="0" fontId="0" fillId="0" borderId="21" xfId="0" applyBorder="1"/>
    <xf numFmtId="0" fontId="2" fillId="0" borderId="23" xfId="0" applyFont="1" applyBorder="1" applyAlignment="1">
      <alignment vertical="top" wrapText="1"/>
    </xf>
    <xf numFmtId="0" fontId="0" fillId="0" borderId="24" xfId="0" applyFont="1" applyBorder="1" applyAlignment="1">
      <alignment horizontal="right" vertical="top"/>
    </xf>
    <xf numFmtId="0" fontId="2" fillId="0" borderId="25" xfId="0" applyFont="1" applyBorder="1" applyAlignment="1">
      <alignment horizontal="left" vertical="top" wrapText="1" indent="2"/>
    </xf>
    <xf numFmtId="0" fontId="0" fillId="0" borderId="23" xfId="0" applyBorder="1" applyAlignment="1"/>
    <xf numFmtId="0" fontId="2" fillId="0" borderId="23" xfId="0" applyFont="1" applyBorder="1" applyAlignment="1">
      <alignment horizontal="left" vertical="top"/>
    </xf>
    <xf numFmtId="0" fontId="2" fillId="0" borderId="24"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top" wrapText="1" indent="2"/>
    </xf>
    <xf numFmtId="0" fontId="2" fillId="0" borderId="21" xfId="0" applyFont="1" applyBorder="1" applyAlignment="1">
      <alignment vertical="center"/>
    </xf>
    <xf numFmtId="1" fontId="2" fillId="0" borderId="24" xfId="0" applyNumberFormat="1" applyFont="1" applyBorder="1" applyAlignment="1">
      <alignment horizontal="left" vertical="top" indent="2"/>
    </xf>
    <xf numFmtId="1" fontId="2" fillId="0" borderId="21" xfId="0" applyNumberFormat="1" applyFont="1" applyBorder="1" applyAlignment="1">
      <alignment horizontal="left" vertical="top" indent="2"/>
    </xf>
    <xf numFmtId="0" fontId="2" fillId="0" borderId="25" xfId="0" applyFont="1" applyBorder="1" applyAlignment="1">
      <alignment vertical="center"/>
    </xf>
    <xf numFmtId="0" fontId="2" fillId="0" borderId="25" xfId="0" applyFont="1" applyBorder="1" applyAlignment="1">
      <alignment horizontal="left" vertical="top"/>
    </xf>
    <xf numFmtId="0" fontId="2" fillId="0" borderId="25" xfId="0" applyFont="1" applyBorder="1" applyAlignment="1">
      <alignment horizontal="left" vertical="top" wrapText="1"/>
    </xf>
    <xf numFmtId="0" fontId="2" fillId="0" borderId="23" xfId="0" applyFont="1" applyBorder="1" applyAlignment="1">
      <alignment horizontal="left" vertical="top" wrapText="1"/>
    </xf>
    <xf numFmtId="0" fontId="0" fillId="0" borderId="24" xfId="0" applyBorder="1" applyAlignment="1">
      <alignment horizontal="left" vertical="top"/>
    </xf>
    <xf numFmtId="0" fontId="0" fillId="0" borderId="21" xfId="0" applyBorder="1" applyAlignment="1">
      <alignment horizontal="left" vertical="top"/>
    </xf>
    <xf numFmtId="0" fontId="2" fillId="0" borderId="24" xfId="0" applyFont="1" applyBorder="1" applyAlignment="1">
      <alignment horizontal="left" vertical="center" indent="2"/>
    </xf>
    <xf numFmtId="0" fontId="0" fillId="0" borderId="25" xfId="0" applyBorder="1" applyAlignment="1"/>
    <xf numFmtId="0" fontId="0" fillId="0" borderId="25" xfId="0" applyBorder="1" applyAlignment="1">
      <alignment wrapText="1"/>
    </xf>
    <xf numFmtId="0" fontId="0" fillId="0" borderId="25" xfId="0" applyBorder="1" applyAlignment="1">
      <alignment vertical="top" wrapText="1"/>
    </xf>
    <xf numFmtId="0" fontId="2" fillId="0" borderId="24" xfId="0" applyFont="1" applyBorder="1" applyAlignment="1">
      <alignment horizontal="left" vertical="center" indent="5"/>
    </xf>
    <xf numFmtId="0" fontId="2" fillId="0" borderId="24" xfId="0" applyFont="1" applyBorder="1" applyAlignment="1">
      <alignment horizontal="left" vertical="center" indent="8"/>
    </xf>
    <xf numFmtId="0" fontId="2" fillId="0" borderId="24" xfId="0" applyFont="1" applyBorder="1" applyAlignment="1">
      <alignment horizontal="left" vertical="center" indent="3"/>
    </xf>
    <xf numFmtId="0" fontId="30" fillId="0" borderId="24" xfId="0" applyFont="1" applyBorder="1" applyAlignment="1">
      <alignment horizontal="left" vertical="center" indent="6"/>
    </xf>
    <xf numFmtId="0" fontId="0" fillId="0" borderId="24" xfId="0" applyFont="1" applyFill="1" applyBorder="1" applyAlignment="1">
      <alignment horizontal="right" vertical="top"/>
    </xf>
    <xf numFmtId="0" fontId="2" fillId="0" borderId="25" xfId="0" applyFont="1" applyBorder="1" applyAlignment="1">
      <alignment vertical="center" wrapText="1"/>
    </xf>
    <xf numFmtId="0" fontId="2" fillId="0" borderId="24" xfId="0" applyFont="1" applyBorder="1" applyAlignment="1">
      <alignment horizontal="left" vertical="top" indent="2"/>
    </xf>
    <xf numFmtId="0" fontId="2" fillId="0" borderId="24" xfId="0" applyFont="1" applyBorder="1" applyAlignment="1">
      <alignment horizontal="left" vertical="top" indent="5"/>
    </xf>
    <xf numFmtId="0" fontId="2" fillId="0" borderId="24" xfId="0" applyFont="1" applyBorder="1" applyAlignment="1">
      <alignment horizontal="left" vertical="top" indent="8"/>
    </xf>
    <xf numFmtId="0" fontId="0" fillId="3" borderId="0" xfId="0" applyFont="1" applyFill="1" applyBorder="1" applyAlignment="1">
      <alignment vertical="center" wrapText="1"/>
    </xf>
    <xf numFmtId="0" fontId="31" fillId="0" borderId="0" xfId="0" applyFont="1"/>
    <xf numFmtId="0" fontId="5" fillId="3" borderId="9" xfId="0" applyFont="1" applyFill="1" applyBorder="1" applyAlignment="1">
      <alignment vertical="center" wrapText="1"/>
    </xf>
    <xf numFmtId="0" fontId="5" fillId="3" borderId="32" xfId="0" applyFont="1" applyFill="1" applyBorder="1" applyAlignment="1">
      <alignment horizontal="left" vertical="center" wrapText="1"/>
    </xf>
    <xf numFmtId="0" fontId="5" fillId="3" borderId="0" xfId="0" applyFont="1" applyFill="1" applyBorder="1" applyAlignment="1">
      <alignment vertical="center" wrapText="1"/>
    </xf>
    <xf numFmtId="0" fontId="5" fillId="3" borderId="7" xfId="0" applyFont="1" applyFill="1" applyBorder="1" applyAlignment="1">
      <alignment horizontal="left" vertical="center" wrapText="1"/>
    </xf>
    <xf numFmtId="0" fontId="0" fillId="3" borderId="10" xfId="0" applyFont="1" applyFill="1" applyBorder="1" applyAlignment="1">
      <alignment vertical="center" wrapText="1"/>
    </xf>
    <xf numFmtId="0" fontId="6" fillId="3" borderId="11" xfId="0" applyFont="1" applyFill="1" applyBorder="1" applyAlignment="1">
      <alignment horizontal="left" vertical="center" wrapText="1" indent="6"/>
    </xf>
    <xf numFmtId="0" fontId="0" fillId="3" borderId="12" xfId="0" applyFont="1" applyFill="1" applyBorder="1" applyAlignment="1">
      <alignment vertical="center" wrapText="1"/>
    </xf>
    <xf numFmtId="0" fontId="5" fillId="3" borderId="33" xfId="0" applyFont="1" applyFill="1" applyBorder="1" applyAlignment="1">
      <alignment horizontal="left" vertical="center" wrapText="1"/>
    </xf>
    <xf numFmtId="0" fontId="0" fillId="3" borderId="9" xfId="0" applyFont="1" applyFill="1" applyBorder="1" applyAlignment="1">
      <alignment vertical="center" wrapText="1"/>
    </xf>
    <xf numFmtId="0" fontId="6" fillId="3" borderId="10" xfId="0" applyFont="1" applyFill="1" applyBorder="1" applyAlignment="1">
      <alignment horizontal="left" vertical="center" wrapText="1" indent="6"/>
    </xf>
    <xf numFmtId="0" fontId="0" fillId="0" borderId="11" xfId="0" applyFont="1" applyBorder="1" applyAlignment="1">
      <alignment vertical="center" wrapText="1"/>
    </xf>
    <xf numFmtId="0" fontId="0" fillId="0" borderId="12" xfId="0" applyFont="1" applyBorder="1" applyAlignment="1">
      <alignment vertical="center" wrapText="1"/>
    </xf>
    <xf numFmtId="0" fontId="5" fillId="0" borderId="33" xfId="0" applyFont="1" applyBorder="1" applyAlignment="1">
      <alignment horizontal="left" vertical="center" wrapText="1"/>
    </xf>
    <xf numFmtId="0" fontId="11" fillId="3" borderId="8" xfId="0" applyFont="1" applyFill="1" applyBorder="1" applyAlignment="1">
      <alignment vertical="center" wrapText="1"/>
    </xf>
    <xf numFmtId="0" fontId="6" fillId="3" borderId="10" xfId="0" applyFont="1" applyFill="1" applyBorder="1" applyAlignment="1">
      <alignment vertical="center" wrapText="1"/>
    </xf>
    <xf numFmtId="0" fontId="5" fillId="3" borderId="8" xfId="0" applyFont="1" applyFill="1" applyBorder="1" applyAlignment="1">
      <alignment vertical="center" wrapText="1"/>
    </xf>
    <xf numFmtId="0" fontId="0" fillId="3" borderId="11" xfId="0" applyFont="1" applyFill="1" applyBorder="1" applyAlignment="1">
      <alignment vertical="center" wrapText="1"/>
    </xf>
    <xf numFmtId="0" fontId="0" fillId="0" borderId="3" xfId="0" applyBorder="1" applyAlignment="1">
      <alignment wrapText="1"/>
    </xf>
    <xf numFmtId="164" fontId="0" fillId="0" borderId="4" xfId="0" applyNumberFormat="1" applyBorder="1"/>
    <xf numFmtId="0" fontId="33" fillId="6" borderId="14" xfId="0" applyFont="1" applyFill="1" applyBorder="1" applyAlignment="1">
      <alignment horizontal="right" vertical="center"/>
    </xf>
    <xf numFmtId="0" fontId="0" fillId="0" borderId="8" xfId="0" applyBorder="1"/>
    <xf numFmtId="0" fontId="0" fillId="0" borderId="9" xfId="0" applyBorder="1"/>
    <xf numFmtId="0" fontId="17" fillId="5" borderId="34" xfId="0" applyFont="1" applyFill="1" applyBorder="1"/>
    <xf numFmtId="0" fontId="0" fillId="6" borderId="0" xfId="0" applyFill="1" applyProtection="1">
      <protection locked="0"/>
    </xf>
    <xf numFmtId="0" fontId="0" fillId="0" borderId="16" xfId="0" applyFont="1" applyBorder="1" applyAlignment="1" applyProtection="1">
      <alignment horizontal="center" vertical="center"/>
      <protection locked="0"/>
    </xf>
    <xf numFmtId="0" fontId="0" fillId="0" borderId="16" xfId="0" applyFont="1" applyBorder="1" applyAlignment="1" applyProtection="1">
      <alignment vertical="center"/>
      <protection locked="0"/>
    </xf>
    <xf numFmtId="0" fontId="0" fillId="0" borderId="0" xfId="0" applyFont="1" applyAlignment="1" applyProtection="1">
      <alignment vertical="center"/>
      <protection locked="0"/>
    </xf>
    <xf numFmtId="0" fontId="5" fillId="0" borderId="16" xfId="0" applyFont="1" applyBorder="1" applyAlignment="1" applyProtection="1">
      <alignment vertical="center"/>
      <protection locked="0"/>
    </xf>
    <xf numFmtId="0" fontId="0" fillId="6" borderId="16" xfId="0" applyFont="1" applyFill="1" applyBorder="1" applyAlignment="1" applyProtection="1">
      <alignment vertical="center"/>
      <protection locked="0"/>
    </xf>
    <xf numFmtId="0" fontId="0" fillId="0" borderId="16" xfId="0" applyFont="1" applyFill="1" applyBorder="1" applyAlignment="1" applyProtection="1">
      <alignment vertical="center"/>
      <protection locked="0"/>
    </xf>
    <xf numFmtId="0" fontId="27" fillId="0" borderId="0" xfId="0" applyFont="1"/>
    <xf numFmtId="0" fontId="27" fillId="0" borderId="0" xfId="0" applyFont="1" applyProtection="1">
      <protection locked="0"/>
    </xf>
    <xf numFmtId="0" fontId="31" fillId="0" borderId="0" xfId="0" applyFont="1" applyAlignment="1">
      <alignment vertical="center"/>
    </xf>
    <xf numFmtId="0" fontId="0" fillId="6" borderId="0" xfId="0" applyFill="1" applyAlignment="1">
      <alignment horizontal="left"/>
    </xf>
    <xf numFmtId="0" fontId="34" fillId="6" borderId="0" xfId="0" applyFont="1" applyFill="1" applyAlignment="1">
      <alignment horizontal="left" vertical="center"/>
    </xf>
    <xf numFmtId="0" fontId="0" fillId="0" borderId="0" xfId="0" applyBorder="1" applyAlignment="1">
      <alignment vertical="center" wrapText="1"/>
    </xf>
    <xf numFmtId="0" fontId="0" fillId="0" borderId="0" xfId="0" applyAlignment="1">
      <alignment horizontal="center"/>
    </xf>
    <xf numFmtId="0" fontId="0" fillId="3" borderId="18" xfId="0" applyFill="1" applyBorder="1" applyAlignment="1">
      <alignment wrapText="1"/>
    </xf>
    <xf numFmtId="0" fontId="0" fillId="3" borderId="19" xfId="0" applyFill="1" applyBorder="1" applyAlignment="1">
      <alignment wrapText="1"/>
    </xf>
    <xf numFmtId="0" fontId="0" fillId="3" borderId="20" xfId="0" applyFill="1" applyBorder="1" applyAlignment="1">
      <alignment wrapText="1"/>
    </xf>
    <xf numFmtId="0" fontId="16" fillId="3" borderId="0" xfId="0" applyFont="1" applyFill="1" applyAlignment="1">
      <alignment vertical="center" wrapText="1"/>
    </xf>
    <xf numFmtId="0" fontId="16" fillId="0" borderId="0" xfId="0" applyFont="1" applyAlignment="1">
      <alignment vertical="center" wrapText="1"/>
    </xf>
    <xf numFmtId="0" fontId="0" fillId="3" borderId="18" xfId="0" applyFill="1" applyBorder="1" applyAlignment="1">
      <alignment horizontal="center" wrapText="1"/>
    </xf>
    <xf numFmtId="0" fontId="0" fillId="0" borderId="19" xfId="0" applyBorder="1" applyAlignment="1">
      <alignment horizontal="center"/>
    </xf>
    <xf numFmtId="0" fontId="0" fillId="0" borderId="20" xfId="0" applyBorder="1" applyAlignment="1">
      <alignment horizontal="center"/>
    </xf>
    <xf numFmtId="0" fontId="14" fillId="3" borderId="24" xfId="0" applyFont="1" applyFill="1" applyBorder="1" applyAlignment="1">
      <alignment horizontal="center" wrapText="1"/>
    </xf>
    <xf numFmtId="0" fontId="0" fillId="0" borderId="0" xfId="0" applyBorder="1" applyAlignment="1">
      <alignment horizontal="center"/>
    </xf>
    <xf numFmtId="0" fontId="0" fillId="0" borderId="25" xfId="0" applyBorder="1" applyAlignment="1">
      <alignment horizontal="center"/>
    </xf>
    <xf numFmtId="0" fontId="0" fillId="3" borderId="21" xfId="0" applyFill="1" applyBorder="1" applyAlignment="1">
      <alignment horizontal="center" wrapText="1"/>
    </xf>
    <xf numFmtId="0" fontId="0" fillId="0" borderId="22" xfId="0" applyBorder="1" applyAlignment="1">
      <alignment horizontal="center"/>
    </xf>
    <xf numFmtId="0" fontId="0" fillId="0" borderId="23" xfId="0" applyBorder="1" applyAlignment="1">
      <alignment horizontal="center"/>
    </xf>
    <xf numFmtId="0" fontId="17" fillId="3" borderId="18" xfId="0" applyFont="1" applyFill="1" applyBorder="1" applyAlignment="1">
      <alignment horizontal="center" wrapText="1"/>
    </xf>
    <xf numFmtId="0" fontId="17" fillId="3" borderId="19" xfId="0" applyFont="1" applyFill="1" applyBorder="1" applyAlignment="1">
      <alignment horizontal="center" wrapText="1"/>
    </xf>
    <xf numFmtId="0" fontId="17" fillId="3" borderId="20" xfId="0" applyFont="1" applyFill="1" applyBorder="1" applyAlignment="1">
      <alignment horizontal="center" wrapText="1"/>
    </xf>
    <xf numFmtId="0" fontId="27" fillId="3" borderId="13" xfId="0" applyFont="1" applyFill="1" applyBorder="1" applyAlignment="1" applyProtection="1">
      <alignment horizontal="center"/>
      <protection locked="0"/>
    </xf>
    <xf numFmtId="0" fontId="27" fillId="3" borderId="15" xfId="0" applyFont="1" applyFill="1" applyBorder="1" applyAlignment="1" applyProtection="1">
      <alignment horizontal="center"/>
      <protection locked="0"/>
    </xf>
    <xf numFmtId="0" fontId="0" fillId="3" borderId="24" xfId="0" applyFill="1" applyBorder="1" applyAlignment="1">
      <alignment horizontal="center" wrapText="1"/>
    </xf>
    <xf numFmtId="0" fontId="0" fillId="3" borderId="30"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31" xfId="0" applyFill="1" applyBorder="1" applyAlignment="1">
      <alignment horizontal="center" vertical="center" wrapText="1"/>
    </xf>
    <xf numFmtId="0" fontId="0" fillId="0" borderId="0" xfId="0" applyAlignment="1">
      <alignment horizontal="center"/>
    </xf>
    <xf numFmtId="0" fontId="18" fillId="7" borderId="3" xfId="1" applyFont="1" applyFill="1" applyBorder="1" applyAlignment="1">
      <alignment horizontal="center" vertical="center"/>
    </xf>
    <xf numFmtId="0" fontId="18" fillId="7" borderId="6" xfId="1" applyFont="1" applyFill="1" applyBorder="1" applyAlignment="1">
      <alignment horizontal="center" vertical="center"/>
    </xf>
    <xf numFmtId="0" fontId="18" fillId="7" borderId="4" xfId="1" applyFont="1" applyFill="1" applyBorder="1" applyAlignment="1">
      <alignment horizontal="center" vertical="center"/>
    </xf>
    <xf numFmtId="0" fontId="23" fillId="2" borderId="1" xfId="0" applyFont="1" applyFill="1" applyBorder="1" applyAlignment="1">
      <alignment vertical="center" wrapText="1"/>
    </xf>
    <xf numFmtId="0" fontId="23" fillId="2" borderId="5" xfId="0" applyFont="1" applyFill="1" applyBorder="1" applyAlignment="1">
      <alignment vertical="center" wrapText="1"/>
    </xf>
    <xf numFmtId="0" fontId="23" fillId="2" borderId="2" xfId="0" applyFont="1" applyFill="1" applyBorder="1" applyAlignment="1">
      <alignment vertical="center" wrapText="1"/>
    </xf>
    <xf numFmtId="0" fontId="23" fillId="3" borderId="1" xfId="0" applyFont="1" applyFill="1" applyBorder="1" applyAlignment="1">
      <alignment horizontal="left" vertical="center" wrapText="1" indent="10"/>
    </xf>
    <xf numFmtId="0" fontId="23" fillId="3" borderId="5" xfId="0" applyFont="1" applyFill="1" applyBorder="1" applyAlignment="1">
      <alignment horizontal="left" vertical="center" wrapText="1" indent="10"/>
    </xf>
    <xf numFmtId="0" fontId="24" fillId="0" borderId="2" xfId="0" applyFont="1" applyBorder="1" applyAlignment="1">
      <alignment horizontal="left" vertical="center" wrapText="1" indent="10"/>
    </xf>
    <xf numFmtId="0" fontId="11" fillId="3" borderId="8" xfId="0" applyFont="1" applyFill="1" applyBorder="1" applyAlignment="1">
      <alignment horizontal="left" vertical="distributed" wrapText="1"/>
    </xf>
    <xf numFmtId="0" fontId="17" fillId="0" borderId="10" xfId="0" applyFont="1" applyBorder="1" applyAlignment="1">
      <alignment horizontal="left" vertical="distributed" wrapText="1"/>
    </xf>
    <xf numFmtId="0" fontId="11" fillId="3" borderId="8" xfId="0" applyFont="1" applyFill="1" applyBorder="1" applyAlignment="1">
      <alignment vertical="center" wrapText="1"/>
    </xf>
    <xf numFmtId="0" fontId="0" fillId="0" borderId="10" xfId="0" applyBorder="1" applyAlignment="1">
      <alignment vertical="center" wrapText="1"/>
    </xf>
    <xf numFmtId="0" fontId="25" fillId="0" borderId="2" xfId="0" applyFont="1" applyBorder="1" applyAlignment="1">
      <alignment horizontal="left" vertical="center" wrapText="1" indent="10"/>
    </xf>
    <xf numFmtId="0" fontId="17" fillId="0" borderId="10" xfId="0" applyFont="1" applyBorder="1" applyAlignment="1">
      <alignment vertical="center" wrapText="1"/>
    </xf>
    <xf numFmtId="0" fontId="0" fillId="0" borderId="21" xfId="0" applyBorder="1" applyAlignment="1">
      <alignment vertical="top" wrapText="1"/>
    </xf>
    <xf numFmtId="0" fontId="0" fillId="0" borderId="23" xfId="0" applyBorder="1" applyAlignment="1">
      <alignment vertical="top"/>
    </xf>
    <xf numFmtId="0" fontId="10" fillId="0" borderId="18" xfId="0" applyFont="1" applyBorder="1" applyAlignment="1">
      <alignment horizontal="center" wrapText="1"/>
    </xf>
    <xf numFmtId="0" fontId="10" fillId="0" borderId="20" xfId="0" applyFont="1" applyBorder="1" applyAlignment="1">
      <alignment horizontal="center" wrapText="1"/>
    </xf>
    <xf numFmtId="0" fontId="0" fillId="0" borderId="0" xfId="0" applyAlignment="1">
      <alignment vertical="top" wrapText="1"/>
    </xf>
    <xf numFmtId="0" fontId="0" fillId="0" borderId="0" xfId="0" applyAlignment="1">
      <alignment vertical="top"/>
    </xf>
    <xf numFmtId="0" fontId="10" fillId="0" borderId="0" xfId="0" applyFont="1" applyAlignment="1">
      <alignment horizontal="center" wrapText="1"/>
    </xf>
    <xf numFmtId="0" fontId="32" fillId="0" borderId="0" xfId="0" applyFont="1" applyAlignment="1">
      <alignment horizontal="center" vertical="center" wrapText="1"/>
    </xf>
    <xf numFmtId="0" fontId="10" fillId="3" borderId="0" xfId="0" applyFont="1" applyFill="1" applyAlignment="1">
      <alignment wrapText="1"/>
    </xf>
    <xf numFmtId="0" fontId="0" fillId="3" borderId="0" xfId="0" applyFill="1" applyAlignment="1">
      <alignment wrapText="1"/>
    </xf>
    <xf numFmtId="0" fontId="0" fillId="3" borderId="0" xfId="0" applyFont="1" applyFill="1" applyBorder="1" applyAlignment="1">
      <alignment vertical="center" wrapText="1"/>
    </xf>
    <xf numFmtId="0" fontId="17" fillId="3" borderId="0" xfId="0" applyFont="1" applyFill="1" applyBorder="1" applyAlignment="1">
      <alignment wrapText="1"/>
    </xf>
    <xf numFmtId="0" fontId="17" fillId="0" borderId="0" xfId="0" applyFont="1" applyBorder="1" applyAlignment="1">
      <alignment wrapText="1"/>
    </xf>
    <xf numFmtId="0" fontId="26" fillId="8" borderId="18" xfId="0" applyFont="1" applyFill="1" applyBorder="1" applyAlignment="1">
      <alignment horizontal="center" vertical="center"/>
    </xf>
    <xf numFmtId="0" fontId="26" fillId="8" borderId="20" xfId="0" applyFont="1" applyFill="1" applyBorder="1" applyAlignment="1">
      <alignment horizontal="center" vertical="center"/>
    </xf>
    <xf numFmtId="0" fontId="26" fillId="8" borderId="18" xfId="0" applyFont="1" applyFill="1" applyBorder="1" applyAlignment="1">
      <alignment horizontal="center" vertical="top" wrapText="1"/>
    </xf>
    <xf numFmtId="0" fontId="26" fillId="8" borderId="20" xfId="0" applyFont="1" applyFill="1" applyBorder="1" applyAlignment="1">
      <alignment horizontal="center" vertical="top" wrapText="1"/>
    </xf>
    <xf numFmtId="0" fontId="2" fillId="0" borderId="24" xfId="0" applyFont="1" applyBorder="1" applyAlignment="1">
      <alignment vertical="center" wrapText="1"/>
    </xf>
    <xf numFmtId="0" fontId="0" fillId="0" borderId="25" xfId="0" applyBorder="1" applyAlignment="1">
      <alignment vertical="center"/>
    </xf>
    <xf numFmtId="0" fontId="17" fillId="8" borderId="18" xfId="0" applyFont="1" applyFill="1" applyBorder="1" applyAlignment="1">
      <alignment horizontal="center"/>
    </xf>
    <xf numFmtId="0" fontId="17" fillId="8" borderId="20" xfId="0" applyFont="1" applyFill="1" applyBorder="1" applyAlignment="1">
      <alignment horizontal="center"/>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1" xfId="0" applyFont="1" applyBorder="1" applyAlignment="1">
      <alignment horizontal="left" vertical="top" wrapText="1"/>
    </xf>
    <xf numFmtId="0" fontId="2" fillId="0" borderId="23" xfId="0" applyFont="1" applyBorder="1" applyAlignment="1">
      <alignment horizontal="left" vertical="top" wrapText="1"/>
    </xf>
  </cellXfs>
  <cellStyles count="2">
    <cellStyle name="Hyperlink" xfId="1" builtinId="8"/>
    <cellStyle name="Stand." xfId="0" builtinId="0"/>
  </cellStyles>
  <dxfs count="387">
    <dxf>
      <fill>
        <patternFill>
          <bgColor theme="0" tint="-0.14996795556505021"/>
        </patternFill>
      </fill>
    </dxf>
    <dxf>
      <font>
        <color rgb="FFFF0000"/>
      </font>
    </dxf>
    <dxf>
      <font>
        <strike/>
        <color theme="0" tint="-0.34998626667073579"/>
      </font>
    </dxf>
    <dxf>
      <font>
        <strike/>
        <color theme="0" tint="-0.34998626667073579"/>
      </font>
    </dxf>
    <dxf>
      <font>
        <b/>
        <i val="0"/>
        <color rgb="FFFF0000"/>
      </font>
    </dxf>
    <dxf>
      <font>
        <color theme="8" tint="0.59996337778862885"/>
      </font>
    </dxf>
    <dxf>
      <font>
        <color theme="8" tint="0.59996337778862885"/>
      </font>
    </dxf>
    <dxf>
      <font>
        <color theme="8" tint="0.59996337778862885"/>
      </font>
    </dxf>
    <dxf>
      <font>
        <color theme="8" tint="0.59996337778862885"/>
      </font>
    </dxf>
    <dxf>
      <font>
        <color theme="8" tint="0.59996337778862885"/>
      </font>
    </dxf>
    <dxf>
      <font>
        <color theme="8" tint="0.59996337778862885"/>
      </font>
    </dxf>
    <dxf>
      <font>
        <color theme="8" tint="0.59996337778862885"/>
      </font>
    </dxf>
    <dxf>
      <font>
        <color theme="4" tint="0.79998168889431442"/>
      </font>
    </dxf>
    <dxf>
      <font>
        <color theme="4" tint="0.79998168889431442"/>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u/>
        <color theme="4"/>
      </font>
    </dxf>
    <dxf>
      <font>
        <color theme="0"/>
      </font>
    </dxf>
    <dxf>
      <font>
        <color theme="4" tint="0.79998168889431442"/>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u/>
        <color theme="4"/>
      </font>
    </dxf>
    <dxf>
      <font>
        <color theme="0"/>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8" tint="0.59996337778862885"/>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u/>
        <color theme="4"/>
      </font>
    </dxf>
    <dxf>
      <font>
        <color theme="0"/>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0"/>
      </font>
    </dxf>
    <dxf>
      <font>
        <color theme="4" tint="0.79998168889431442"/>
      </font>
    </dxf>
    <dxf>
      <font>
        <color theme="4" tint="0.79998168889431442"/>
      </font>
    </dxf>
    <dxf>
      <font>
        <u/>
        <color theme="4"/>
      </font>
    </dxf>
    <dxf>
      <font>
        <color theme="0"/>
      </font>
    </dxf>
    <dxf>
      <font>
        <color theme="4" tint="0.79998168889431442"/>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u/>
        <color theme="4"/>
      </font>
    </dxf>
    <dxf>
      <font>
        <color theme="0"/>
      </font>
    </dxf>
    <dxf>
      <font>
        <color theme="4" tint="0.79998168889431442"/>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u/>
        <color theme="4"/>
      </font>
    </dxf>
    <dxf>
      <font>
        <color theme="0"/>
      </font>
    </dxf>
    <dxf>
      <font>
        <color theme="4" tint="0.79998168889431442"/>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4" tint="0.79998168889431442"/>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0"/>
      </font>
    </dxf>
    <dxf>
      <font>
        <color theme="4" tint="0.79998168889431442"/>
      </font>
    </dxf>
    <dxf>
      <font>
        <color theme="4" tint="0.79998168889431442"/>
      </font>
    </dxf>
    <dxf>
      <font>
        <u/>
        <color theme="4"/>
      </font>
    </dxf>
    <dxf>
      <font>
        <color theme="4" tint="0.79998168889431442"/>
      </font>
    </dxf>
    <dxf>
      <font>
        <color theme="4" tint="0.79998168889431442"/>
      </font>
    </dxf>
    <dxf>
      <font>
        <color theme="0"/>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0"/>
      </font>
    </dxf>
    <dxf>
      <font>
        <color theme="4" tint="0.79998168889431442"/>
      </font>
    </dxf>
    <dxf>
      <font>
        <color theme="4" tint="0.79998168889431442"/>
      </font>
    </dxf>
    <dxf>
      <font>
        <u/>
        <color theme="4"/>
      </font>
    </dxf>
    <dxf>
      <font>
        <color theme="0"/>
      </font>
    </dxf>
    <dxf>
      <font>
        <color theme="4" tint="0.79998168889431442"/>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u/>
        <color theme="0"/>
      </font>
    </dxf>
    <dxf>
      <font>
        <color theme="4" tint="0.79998168889431442"/>
      </font>
    </dxf>
    <dxf>
      <font>
        <color theme="0"/>
      </font>
    </dxf>
    <dxf>
      <font>
        <color theme="4" tint="0.79998168889431442"/>
      </font>
    </dxf>
    <dxf>
      <font>
        <color theme="4" tint="0.79998168889431442"/>
      </font>
    </dxf>
    <dxf>
      <font>
        <u/>
        <color theme="4"/>
      </font>
    </dxf>
    <dxf>
      <font>
        <color theme="0"/>
      </font>
    </dxf>
    <dxf>
      <font>
        <color theme="4" tint="0.79998168889431442"/>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0"/>
      </font>
    </dxf>
    <dxf>
      <font>
        <color theme="4" tint="0.79998168889431442"/>
      </font>
    </dxf>
    <dxf>
      <font>
        <u/>
        <color theme="4"/>
      </font>
    </dxf>
    <dxf>
      <font>
        <color theme="0"/>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0"/>
      </font>
    </dxf>
    <dxf>
      <font>
        <color theme="4" tint="0.79998168889431442"/>
      </font>
    </dxf>
    <dxf>
      <font>
        <color theme="4" tint="0.79998168889431442"/>
      </font>
    </dxf>
    <dxf>
      <font>
        <u/>
        <color theme="4"/>
      </font>
    </dxf>
    <dxf>
      <font>
        <color theme="0"/>
      </font>
    </dxf>
    <dxf>
      <font>
        <color theme="4" tint="0.79998168889431442"/>
      </font>
    </dxf>
    <dxf>
      <font>
        <color theme="4" tint="0.79998168889431442"/>
      </font>
    </dxf>
    <dxf>
      <font>
        <color theme="4" tint="0.79998168889431442"/>
      </font>
    </dxf>
    <dxf>
      <font>
        <b/>
        <i val="0"/>
        <color rgb="FFFF0000"/>
      </font>
    </dxf>
    <dxf>
      <font>
        <color theme="8" tint="0.59996337778862885"/>
      </font>
    </dxf>
    <dxf>
      <font>
        <color theme="8" tint="0.59996337778862885"/>
      </font>
    </dxf>
    <dxf>
      <font>
        <color theme="8" tint="0.59996337778862885"/>
      </font>
    </dxf>
    <dxf>
      <font>
        <color theme="4" tint="0.79998168889431442"/>
      </font>
    </dxf>
    <dxf>
      <font>
        <color theme="4" tint="0.79998168889431442"/>
      </font>
    </dxf>
    <dxf>
      <font>
        <color theme="4" tint="0.79998168889431442"/>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u/>
        <color theme="0"/>
      </font>
    </dxf>
    <dxf>
      <font>
        <color theme="4" tint="0.79998168889431442"/>
      </font>
    </dxf>
    <dxf>
      <font>
        <color theme="0"/>
      </font>
    </dxf>
    <dxf>
      <font>
        <color theme="4" tint="0.79998168889431442"/>
      </font>
    </dxf>
    <dxf>
      <font>
        <u/>
        <color theme="4"/>
      </font>
    </dxf>
    <dxf>
      <font>
        <color theme="0"/>
      </font>
    </dxf>
    <dxf>
      <font>
        <color theme="4" tint="0.79998168889431442"/>
      </font>
    </dxf>
    <dxf>
      <font>
        <color theme="4" tint="0.79998168889431442"/>
      </font>
    </dxf>
    <dxf>
      <font>
        <color theme="4" tint="0.79998168889431442"/>
      </font>
    </dxf>
    <dxf>
      <font>
        <b/>
        <i val="0"/>
        <color rgb="FFFF0000"/>
      </font>
    </dxf>
    <dxf>
      <font>
        <color theme="8" tint="0.59996337778862885"/>
      </font>
    </dxf>
    <dxf>
      <font>
        <color theme="4" tint="0.79998168889431442"/>
      </font>
    </dxf>
    <dxf>
      <font>
        <color theme="8" tint="0.59996337778862885"/>
      </font>
    </dxf>
    <dxf>
      <font>
        <color theme="8" tint="0.59996337778862885"/>
      </font>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0"/>
      </font>
      <fill>
        <patternFill>
          <bgColor theme="8" tint="-0.24994659260841701"/>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theme="4" tint="0.79998168889431442"/>
      </font>
    </dxf>
    <dxf>
      <font>
        <color theme="4" tint="0.79998168889431442"/>
      </font>
    </dxf>
    <dxf>
      <font>
        <u/>
        <color theme="0"/>
      </font>
    </dxf>
    <dxf>
      <font>
        <color theme="0"/>
      </font>
    </dxf>
    <dxf>
      <font>
        <u/>
        <color theme="4"/>
      </font>
    </dxf>
    <dxf>
      <font>
        <color theme="4" tint="0.79998168889431442"/>
      </font>
    </dxf>
    <dxf>
      <font>
        <color theme="4" tint="0.79998168889431442"/>
      </font>
    </dxf>
    <dxf>
      <font>
        <color theme="4" tint="0.79998168889431442"/>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8" Type="http://schemas.openxmlformats.org/officeDocument/2006/relationships/worksheet" Target="worksheets/sheet8.xml"/><Relationship Id="rId2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7" Type="http://schemas.openxmlformats.org/officeDocument/2006/relationships/worksheet" Target="worksheets/sheet7.xml"/><Relationship Id="rId20" Type="http://schemas.openxmlformats.org/officeDocument/2006/relationships/sharedStrings" Target="sharedStrings.xml"/><Relationship Id="rId16" Type="http://schemas.openxmlformats.org/officeDocument/2006/relationships/worksheet" Target="worksheets/sheet16.xml"/><Relationship Id="rId2" Type="http://schemas.openxmlformats.org/officeDocument/2006/relationships/worksheet" Target="worksheets/sheet2.xml"/><Relationship Id="rId11" Type="http://schemas.openxmlformats.org/officeDocument/2006/relationships/worksheet" Target="worksheets/sheet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5" Type="http://schemas.openxmlformats.org/officeDocument/2006/relationships/worksheet" Target="worksheets/sheet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9" Type="http://schemas.openxmlformats.org/officeDocument/2006/relationships/worksheet" Target="worksheets/sheet9.xml"/><Relationship Id="rId14" Type="http://schemas.openxmlformats.org/officeDocument/2006/relationships/worksheet" Target="worksheets/sheet14.xml"/><Relationship Id="rId4" Type="http://schemas.openxmlformats.org/officeDocument/2006/relationships/worksheet" Target="worksheets/sheet4.xml"/><Relationship Id="rId22"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marker>
            <c:symbol val="none"/>
          </c:marker>
          <c:cat>
            <c:strRef>
              <c:f>Advies!$H$1:$T$1</c:f>
              <c:strCache>
                <c:ptCount val="13"/>
                <c:pt idx="0">
                  <c:v>B01</c:v>
                </c:pt>
                <c:pt idx="1">
                  <c:v>B02</c:v>
                </c:pt>
                <c:pt idx="2">
                  <c:v>B03</c:v>
                </c:pt>
                <c:pt idx="3">
                  <c:v>U01</c:v>
                </c:pt>
                <c:pt idx="4">
                  <c:v>U02</c:v>
                </c:pt>
                <c:pt idx="5">
                  <c:v>U03</c:v>
                </c:pt>
                <c:pt idx="6">
                  <c:v>U04</c:v>
                </c:pt>
                <c:pt idx="7">
                  <c:v>U05</c:v>
                </c:pt>
                <c:pt idx="8">
                  <c:v>U06</c:v>
                </c:pt>
                <c:pt idx="9">
                  <c:v>U07</c:v>
                </c:pt>
                <c:pt idx="10">
                  <c:v>K01</c:v>
                </c:pt>
                <c:pt idx="11">
                  <c:v>K02</c:v>
                </c:pt>
                <c:pt idx="12">
                  <c:v>K03</c:v>
                </c:pt>
              </c:strCache>
            </c:strRef>
          </c:cat>
          <c:val>
            <c:numRef>
              <c:f>Advies!$H$2:$T$2</c:f>
              <c:numCache>
                <c:formatCode>General</c:formatCode>
                <c:ptCount val="13"/>
                <c:pt idx="0">
                  <c:v>0.0</c:v>
                </c:pt>
                <c:pt idx="1">
                  <c:v>0.0</c:v>
                </c:pt>
                <c:pt idx="2">
                  <c:v>0.0</c:v>
                </c:pt>
                <c:pt idx="3">
                  <c:v>0.0</c:v>
                </c:pt>
                <c:pt idx="4">
                  <c:v>0.0</c:v>
                </c:pt>
                <c:pt idx="5">
                  <c:v>0.0</c:v>
                </c:pt>
                <c:pt idx="6">
                  <c:v>0.0</c:v>
                </c:pt>
                <c:pt idx="7">
                  <c:v>0.0</c:v>
                </c:pt>
                <c:pt idx="8">
                  <c:v>0.0</c:v>
                </c:pt>
                <c:pt idx="9">
                  <c:v>0.0</c:v>
                </c:pt>
                <c:pt idx="10">
                  <c:v>0.0</c:v>
                </c:pt>
                <c:pt idx="11">
                  <c:v>0.0</c:v>
                </c:pt>
                <c:pt idx="12">
                  <c:v>0.0</c:v>
                </c:pt>
              </c:numCache>
            </c:numRef>
          </c:val>
          <c:extLst xmlns:c16r2="http://schemas.microsoft.com/office/drawing/2015/06/chart">
            <c:ext xmlns:c16="http://schemas.microsoft.com/office/drawing/2014/chart" uri="{C3380CC4-5D6E-409C-BE32-E72D297353CC}">
              <c16:uniqueId val="{00000000-03E1-4ED3-9033-18661344FAD1}"/>
            </c:ext>
          </c:extLst>
        </c:ser>
        <c:dLbls>
          <c:showLegendKey val="0"/>
          <c:showVal val="0"/>
          <c:showCatName val="0"/>
          <c:showSerName val="0"/>
          <c:showPercent val="0"/>
          <c:showBubbleSize val="0"/>
        </c:dLbls>
        <c:axId val="455565472"/>
        <c:axId val="458744208"/>
      </c:radarChart>
      <c:catAx>
        <c:axId val="455565472"/>
        <c:scaling>
          <c:orientation val="minMax"/>
        </c:scaling>
        <c:delete val="0"/>
        <c:axPos val="b"/>
        <c:majorGridlines/>
        <c:numFmt formatCode="General" sourceLinked="0"/>
        <c:majorTickMark val="out"/>
        <c:minorTickMark val="none"/>
        <c:tickLblPos val="nextTo"/>
        <c:crossAx val="458744208"/>
        <c:crosses val="autoZero"/>
        <c:auto val="1"/>
        <c:lblAlgn val="ctr"/>
        <c:lblOffset val="100"/>
        <c:noMultiLvlLbl val="0"/>
      </c:catAx>
      <c:valAx>
        <c:axId val="458744208"/>
        <c:scaling>
          <c:orientation val="minMax"/>
        </c:scaling>
        <c:delete val="0"/>
        <c:axPos val="l"/>
        <c:majorGridlines/>
        <c:numFmt formatCode="General" sourceLinked="1"/>
        <c:majorTickMark val="cross"/>
        <c:minorTickMark val="none"/>
        <c:tickLblPos val="nextTo"/>
        <c:crossAx val="455565472"/>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Radio" firstButton="1" fmlaLink="$F$4" lockText="1"/>
</file>

<file path=xl/ctrlProps/ctrlProp101.xml><?xml version="1.0" encoding="utf-8"?>
<formControlPr xmlns="http://schemas.microsoft.com/office/spreadsheetml/2009/9/main" objectType="Radio" firstButton="1" fmlaLink="$F$9" lockText="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CheckBox" fmlaLink="$F$21" lockText="1"/>
</file>

<file path=xl/ctrlProps/ctrlProp105.xml><?xml version="1.0" encoding="utf-8"?>
<formControlPr xmlns="http://schemas.microsoft.com/office/spreadsheetml/2009/9/main" objectType="CheckBox" fmlaLink="$F$29"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Radio" lockText="1"/>
</file>

<file path=xl/ctrlProps/ctrlProp109.xml><?xml version="1.0" encoding="utf-8"?>
<formControlPr xmlns="http://schemas.microsoft.com/office/spreadsheetml/2009/9/main" objectType="GBox"/>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firstButton="1" fmlaLink="$F$14"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CheckBox" fmlaLink="$F$25" lockText="1"/>
</file>

<file path=xl/ctrlProps/ctrlProp116.xml><?xml version="1.0" encoding="utf-8"?>
<formControlPr xmlns="http://schemas.microsoft.com/office/spreadsheetml/2009/9/main" objectType="CheckBox" fmlaLink="$F$23" lockText="1"/>
</file>

<file path=xl/ctrlProps/ctrlProp117.xml><?xml version="1.0" encoding="utf-8"?>
<formControlPr xmlns="http://schemas.microsoft.com/office/spreadsheetml/2009/9/main" objectType="GBox"/>
</file>

<file path=xl/ctrlProps/ctrlProp118.xml><?xml version="1.0" encoding="utf-8"?>
<formControlPr xmlns="http://schemas.microsoft.com/office/spreadsheetml/2009/9/main" objectType="Radio" firstButton="1" fmlaLink="$F$4" lockText="1"/>
</file>

<file path=xl/ctrlProps/ctrlProp119.xml><?xml version="1.0" encoding="utf-8"?>
<formControlPr xmlns="http://schemas.microsoft.com/office/spreadsheetml/2009/9/main" objectType="Radio" firstButton="1" fmlaLink="$F$9" lockText="1"/>
</file>

<file path=xl/ctrlProps/ctrlProp12.xml><?xml version="1.0" encoding="utf-8"?>
<formControlPr xmlns="http://schemas.microsoft.com/office/spreadsheetml/2009/9/main" objectType="CheckBox" fmlaLink="$F$22"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CheckBox" fmlaLink="$F$16" lockText="1"/>
</file>

<file path=xl/ctrlProps/ctrlProp123.xml><?xml version="1.0" encoding="utf-8"?>
<formControlPr xmlns="http://schemas.microsoft.com/office/spreadsheetml/2009/9/main" objectType="CheckBox" fmlaLink="$F$18"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CheckBox" fmlaLink="$F$22" lockText="1"/>
</file>

<file path=xl/ctrlProps/ctrlProp129.xml><?xml version="1.0" encoding="utf-8"?>
<formControlPr xmlns="http://schemas.microsoft.com/office/spreadsheetml/2009/9/main" objectType="CheckBox" fmlaLink="$F$24"/>
</file>

<file path=xl/ctrlProps/ctrlProp13.xml><?xml version="1.0" encoding="utf-8"?>
<formControlPr xmlns="http://schemas.microsoft.com/office/spreadsheetml/2009/9/main" objectType="CheckBox" fmlaLink="$F$26" lockText="1"/>
</file>

<file path=xl/ctrlProps/ctrlProp130.xml><?xml version="1.0" encoding="utf-8"?>
<formControlPr xmlns="http://schemas.microsoft.com/office/spreadsheetml/2009/9/main" objectType="GBox"/>
</file>

<file path=xl/ctrlProps/ctrlProp131.xml><?xml version="1.0" encoding="utf-8"?>
<formControlPr xmlns="http://schemas.microsoft.com/office/spreadsheetml/2009/9/main" objectType="Radio" firstButton="1" fmlaLink="$F$4" lockText="1"/>
</file>

<file path=xl/ctrlProps/ctrlProp132.xml><?xml version="1.0" encoding="utf-8"?>
<formControlPr xmlns="http://schemas.microsoft.com/office/spreadsheetml/2009/9/main" objectType="Radio" firstButton="1" fmlaLink="$F$9" lockText="1"/>
</file>

<file path=xl/ctrlProps/ctrlProp133.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CheckBox" fmlaLink="$F$16" lockText="1"/>
</file>

<file path=xl/ctrlProps/ctrlProp136.xml><?xml version="1.0" encoding="utf-8"?>
<formControlPr xmlns="http://schemas.microsoft.com/office/spreadsheetml/2009/9/main" objectType="CheckBox" fmlaLink="$F$18"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Radio" lockText="1"/>
</file>

<file path=xl/ctrlProps/ctrlProp141.xml><?xml version="1.0" encoding="utf-8"?>
<formControlPr xmlns="http://schemas.microsoft.com/office/spreadsheetml/2009/9/main" objectType="CheckBox" fmlaLink="$F$22" lockText="1"/>
</file>

<file path=xl/ctrlProps/ctrlProp142.xml><?xml version="1.0" encoding="utf-8"?>
<formControlPr xmlns="http://schemas.microsoft.com/office/spreadsheetml/2009/9/main" objectType="CheckBox" fmlaLink="$F$24"/>
</file>

<file path=xl/ctrlProps/ctrlProp143.xml><?xml version="1.0" encoding="utf-8"?>
<formControlPr xmlns="http://schemas.microsoft.com/office/spreadsheetml/2009/9/main" objectType="GBox"/>
</file>

<file path=xl/ctrlProps/ctrlProp144.xml><?xml version="1.0" encoding="utf-8"?>
<formControlPr xmlns="http://schemas.microsoft.com/office/spreadsheetml/2009/9/main" objectType="Radio" firstButton="1" fmlaLink="$F$4" lockText="1"/>
</file>

<file path=xl/ctrlProps/ctrlProp145.xml><?xml version="1.0" encoding="utf-8"?>
<formControlPr xmlns="http://schemas.microsoft.com/office/spreadsheetml/2009/9/main" objectType="CheckBox" fmlaLink="$F$19" lockText="1"/>
</file>

<file path=xl/ctrlProps/ctrlProp146.xml><?xml version="1.0" encoding="utf-8"?>
<formControlPr xmlns="http://schemas.microsoft.com/office/spreadsheetml/2009/9/main" objectType="Radio" firstButton="1" fmlaLink="$F$9"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9.xml><?xml version="1.0" encoding="utf-8"?>
<formControlPr xmlns="http://schemas.microsoft.com/office/spreadsheetml/2009/9/main" objectType="CheckBox" fmlaLink="$F$23"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CheckBox" fmlaLink="$F$25" lockText="1"/>
</file>

<file path=xl/ctrlProps/ctrlProp151.xml><?xml version="1.0" encoding="utf-8"?>
<formControlPr xmlns="http://schemas.microsoft.com/office/spreadsheetml/2009/9/main" objectType="CheckBox" fmlaLink="$F$29" lockText="1"/>
</file>

<file path=xl/ctrlProps/ctrlProp152.xml><?xml version="1.0" encoding="utf-8"?>
<formControlPr xmlns="http://schemas.microsoft.com/office/spreadsheetml/2009/9/main" objectType="Radio" lockText="1"/>
</file>

<file path=xl/ctrlProps/ctrlProp153.xml><?xml version="1.0" encoding="utf-8"?>
<formControlPr xmlns="http://schemas.microsoft.com/office/spreadsheetml/2009/9/main" objectType="Radio"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GBox"/>
</file>

<file path=xl/ctrlProps/ctrlProp156.xml><?xml version="1.0" encoding="utf-8"?>
<formControlPr xmlns="http://schemas.microsoft.com/office/spreadsheetml/2009/9/main" objectType="Radio" firstButton="1" fmlaLink="$F$14" lockText="1"/>
</file>

<file path=xl/ctrlProps/ctrlProp157.xml><?xml version="1.0" encoding="utf-8"?>
<formControlPr xmlns="http://schemas.microsoft.com/office/spreadsheetml/2009/9/main" objectType="Radio"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60.xml><?xml version="1.0" encoding="utf-8"?>
<formControlPr xmlns="http://schemas.microsoft.com/office/spreadsheetml/2009/9/main" objectType="Radio" lockText="1"/>
</file>

<file path=xl/ctrlProps/ctrlProp161.xml><?xml version="1.0" encoding="utf-8"?>
<formControlPr xmlns="http://schemas.microsoft.com/office/spreadsheetml/2009/9/main" objectType="Radio" firstButton="1" fmlaLink="$F$4" lockText="1"/>
</file>

<file path=xl/ctrlProps/ctrlProp162.xml><?xml version="1.0" encoding="utf-8"?>
<formControlPr xmlns="http://schemas.microsoft.com/office/spreadsheetml/2009/9/main" objectType="CheckBox" fmlaLink="$F$14" lockText="1"/>
</file>

<file path=xl/ctrlProps/ctrlProp163.xml><?xml version="1.0" encoding="utf-8"?>
<formControlPr xmlns="http://schemas.microsoft.com/office/spreadsheetml/2009/9/main" objectType="CheckBox" fmlaLink="$F$24" lockText="1"/>
</file>

<file path=xl/ctrlProps/ctrlProp164.xml><?xml version="1.0" encoding="utf-8"?>
<formControlPr xmlns="http://schemas.microsoft.com/office/spreadsheetml/2009/9/main" objectType="CheckBox" fmlaLink="$F$32" lockText="1"/>
</file>

<file path=xl/ctrlProps/ctrlProp165.xml><?xml version="1.0" encoding="utf-8"?>
<formControlPr xmlns="http://schemas.microsoft.com/office/spreadsheetml/2009/9/main" objectType="Radio"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CheckBox" fmlaLink="$F$18" lockText="1"/>
</file>

<file path=xl/ctrlProps/ctrlProp169.xml><?xml version="1.0" encoding="utf-8"?>
<formControlPr xmlns="http://schemas.microsoft.com/office/spreadsheetml/2009/9/main" objectType="CheckBox" fmlaLink="$F$28" lockText="1"/>
</file>

<file path=xl/ctrlProps/ctrlProp17.xml><?xml version="1.0" encoding="utf-8"?>
<formControlPr xmlns="http://schemas.microsoft.com/office/spreadsheetml/2009/9/main" objectType="Radio" lockText="1"/>
</file>

<file path=xl/ctrlProps/ctrlProp170.xml><?xml version="1.0" encoding="utf-8"?>
<formControlPr xmlns="http://schemas.microsoft.com/office/spreadsheetml/2009/9/main" objectType="CheckBox" fmlaLink="$F$22" lockText="1"/>
</file>

<file path=xl/ctrlProps/ctrlProp171.xml><?xml version="1.0" encoding="utf-8"?>
<formControlPr xmlns="http://schemas.microsoft.com/office/spreadsheetml/2009/9/main" objectType="CheckBox" fmlaLink="$F$30" lockText="1"/>
</file>

<file path=xl/ctrlProps/ctrlProp172.xml><?xml version="1.0" encoding="utf-8"?>
<formControlPr xmlns="http://schemas.microsoft.com/office/spreadsheetml/2009/9/main" objectType="CheckBox" fmlaLink="$F$20"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firstButton="1" fmlaLink="$F$9"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GBox"/>
</file>

<file path=xl/ctrlProps/ctrlProp179.xml><?xml version="1.0" encoding="utf-8"?>
<formControlPr xmlns="http://schemas.microsoft.com/office/spreadsheetml/2009/9/main" objectType="Radio" firstButton="1" fmlaLink="$F$4" lockText="1"/>
</file>

<file path=xl/ctrlProps/ctrlProp18.xml><?xml version="1.0" encoding="utf-8"?>
<formControlPr xmlns="http://schemas.microsoft.com/office/spreadsheetml/2009/9/main" objectType="CheckBox" fmlaLink="$F$20" lockText="1"/>
</file>

<file path=xl/ctrlProps/ctrlProp180.xml><?xml version="1.0" encoding="utf-8"?>
<formControlPr xmlns="http://schemas.microsoft.com/office/spreadsheetml/2009/9/main" objectType="CheckBox" fmlaLink="$F$14" lockText="1"/>
</file>

<file path=xl/ctrlProps/ctrlProp181.xml><?xml version="1.0" encoding="utf-8"?>
<formControlPr xmlns="http://schemas.microsoft.com/office/spreadsheetml/2009/9/main" objectType="CheckBox" fmlaLink="$F$16" lockText="1"/>
</file>

<file path=xl/ctrlProps/ctrlProp182.xml><?xml version="1.0" encoding="utf-8"?>
<formControlPr xmlns="http://schemas.microsoft.com/office/spreadsheetml/2009/9/main" objectType="Radio" firstButton="1" fmlaLink="$F$9" lockText="1"/>
</file>

<file path=xl/ctrlProps/ctrlProp183.xml><?xml version="1.0" encoding="utf-8"?>
<formControlPr xmlns="http://schemas.microsoft.com/office/spreadsheetml/2009/9/main" objectType="Radio" lockText="1"/>
</file>

<file path=xl/ctrlProps/ctrlProp184.xml><?xml version="1.0" encoding="utf-8"?>
<formControlPr xmlns="http://schemas.microsoft.com/office/spreadsheetml/2009/9/main" objectType="Radio" lockText="1"/>
</file>

<file path=xl/ctrlProps/ctrlProp185.xml><?xml version="1.0" encoding="utf-8"?>
<formControlPr xmlns="http://schemas.microsoft.com/office/spreadsheetml/2009/9/main" objectType="CheckBox" fmlaLink="$F$22" lockText="1"/>
</file>

<file path=xl/ctrlProps/ctrlProp186.xml><?xml version="1.0" encoding="utf-8"?>
<formControlPr xmlns="http://schemas.microsoft.com/office/spreadsheetml/2009/9/main" objectType="CheckBox" fmlaLink="$F$28"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Radio" lockText="1"/>
</file>

<file path=xl/ctrlProps/ctrlProp189.xml><?xml version="1.0" encoding="utf-8"?>
<formControlPr xmlns="http://schemas.microsoft.com/office/spreadsheetml/2009/9/main" objectType="Radio" lockText="1"/>
</file>

<file path=xl/ctrlProps/ctrlProp19.xml><?xml version="1.0" encoding="utf-8"?>
<formControlPr xmlns="http://schemas.microsoft.com/office/spreadsheetml/2009/9/main" objectType="GBox"/>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CheckBox" fmlaLink="$F$20" lockText="1"/>
</file>

<file path=xl/ctrlProps/ctrlProp192.xml><?xml version="1.0" encoding="utf-8"?>
<formControlPr xmlns="http://schemas.microsoft.com/office/spreadsheetml/2009/9/main" objectType="CheckBox" fmlaLink="$F$26" lockText="1"/>
</file>

<file path=xl/ctrlProps/ctrlProp193.xml><?xml version="1.0" encoding="utf-8"?>
<formControlPr xmlns="http://schemas.microsoft.com/office/spreadsheetml/2009/9/main" objectType="GBox"/>
</file>

<file path=xl/ctrlProps/ctrlProp194.xml><?xml version="1.0" encoding="utf-8"?>
<formControlPr xmlns="http://schemas.microsoft.com/office/spreadsheetml/2009/9/main" objectType="Radio" firstButton="1" fmlaLink="$F$4" lockText="1"/>
</file>

<file path=xl/ctrlProps/ctrlProp195.xml><?xml version="1.0" encoding="utf-8"?>
<formControlPr xmlns="http://schemas.microsoft.com/office/spreadsheetml/2009/9/main" objectType="Radio" firstButton="1" fmlaLink="$F$9"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CheckBox" fmlaLink="$F$27" lockText="1"/>
</file>

<file path=xl/ctrlProps/ctrlProp199.xml><?xml version="1.0" encoding="utf-8"?>
<formControlPr xmlns="http://schemas.microsoft.com/office/spreadsheetml/2009/9/main" objectType="CheckBox" fmlaLink="$F$29" lockText="1"/>
</file>

<file path=xl/ctrlProps/ctrlProp2.xml><?xml version="1.0" encoding="utf-8"?>
<formControlPr xmlns="http://schemas.microsoft.com/office/spreadsheetml/2009/9/main" objectType="Radio" firstButton="1" fmlaLink="$F$14" lockText="1"/>
</file>

<file path=xl/ctrlProps/ctrlProp20.xml><?xml version="1.0" encoding="utf-8"?>
<formControlPr xmlns="http://schemas.microsoft.com/office/spreadsheetml/2009/9/main" objectType="Radio" firstButton="1" fmlaLink="$F$4" lockText="1"/>
</file>

<file path=xl/ctrlProps/ctrlProp200.xml><?xml version="1.0" encoding="utf-8"?>
<formControlPr xmlns="http://schemas.microsoft.com/office/spreadsheetml/2009/9/main" objectType="CheckBox" fmlaLink="$F$35" lockText="1"/>
</file>

<file path=xl/ctrlProps/ctrlProp201.xml><?xml version="1.0" encoding="utf-8"?>
<formControlPr xmlns="http://schemas.microsoft.com/office/spreadsheetml/2009/9/main" objectType="Radio"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Radio" lockText="1"/>
</file>

<file path=xl/ctrlProps/ctrlProp205.xml><?xml version="1.0" encoding="utf-8"?>
<formControlPr xmlns="http://schemas.microsoft.com/office/spreadsheetml/2009/9/main" objectType="CheckBox" fmlaLink="$F$25" lockText="1"/>
</file>

<file path=xl/ctrlProps/ctrlProp206.xml><?xml version="1.0" encoding="utf-8"?>
<formControlPr xmlns="http://schemas.microsoft.com/office/spreadsheetml/2009/9/main" objectType="CheckBox" fmlaLink="$F$21" lockText="1"/>
</file>

<file path=xl/ctrlProps/ctrlProp207.xml><?xml version="1.0" encoding="utf-8"?>
<formControlPr xmlns="http://schemas.microsoft.com/office/spreadsheetml/2009/9/main" objectType="CheckBox" fmlaLink="$F$23" lockText="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CheckBox" fmlaLink="$F$33" lockText="1"/>
</file>

<file path=xl/ctrlProps/ctrlProp21.xml><?xml version="1.0" encoding="utf-8"?>
<formControlPr xmlns="http://schemas.microsoft.com/office/spreadsheetml/2009/9/main" objectType="CheckBox" fmlaLink="$F$14" lockText="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firstButton="1" fmlaLink="$F$14"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Radio"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firstButton="1" fmlaLink="$F$6" lockText="1"/>
</file>

<file path=xl/ctrlProps/ctrlProp217.xml><?xml version="1.0" encoding="utf-8"?>
<formControlPr xmlns="http://schemas.microsoft.com/office/spreadsheetml/2009/9/main" objectType="Radio"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CheckBox" fmlaLink="$F$16" lockText="1"/>
</file>

<file path=xl/ctrlProps/ctrlProp220.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fmlaLink="$F$9"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CheckBox" fmlaLink="$F$20" lockText="1"/>
</file>

<file path=xl/ctrlProps/ctrlProp27.xml><?xml version="1.0" encoding="utf-8"?>
<formControlPr xmlns="http://schemas.microsoft.com/office/spreadsheetml/2009/9/main" objectType="CheckBox" fmlaLink="$F$22" lockText="1"/>
</file>

<file path=xl/ctrlProps/ctrlProp28.xml><?xml version="1.0" encoding="utf-8"?>
<formControlPr xmlns="http://schemas.microsoft.com/office/spreadsheetml/2009/9/main" objectType="CheckBox" fmlaLink="$F$26"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checked="Checked"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F$4" lockText="1"/>
</file>

<file path=xl/ctrlProps/ctrlProp35.xml><?xml version="1.0" encoding="utf-8"?>
<formControlPr xmlns="http://schemas.microsoft.com/office/spreadsheetml/2009/9/main" objectType="CheckBox" fmlaLink="$F$23" lockText="1"/>
</file>

<file path=xl/ctrlProps/ctrlProp36.xml><?xml version="1.0" encoding="utf-8"?>
<formControlPr xmlns="http://schemas.microsoft.com/office/spreadsheetml/2009/9/main" objectType="CheckBox" fmlaLink="$F$25" lockText="1"/>
</file>

<file path=xl/ctrlProps/ctrlProp37.xml><?xml version="1.0" encoding="utf-8"?>
<formControlPr xmlns="http://schemas.microsoft.com/office/spreadsheetml/2009/9/main" objectType="Radio" firstButton="1" fmlaLink="$F$11"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CheckBox" fmlaLink="$F$29" lockText="1"/>
</file>

<file path=xl/ctrlProps/ctrlProp41.xml><?xml version="1.0" encoding="utf-8"?>
<formControlPr xmlns="http://schemas.microsoft.com/office/spreadsheetml/2009/9/main" objectType="CheckBox" fmlaLink="$F$31" lockText="1"/>
</file>

<file path=xl/ctrlProps/ctrlProp42.xml><?xml version="1.0" encoding="utf-8"?>
<formControlPr xmlns="http://schemas.microsoft.com/office/spreadsheetml/2009/9/main" objectType="CheckBox" fmlaLink="$F$35"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CheckBox" fmlaLink="$F$9" lockText="1"/>
</file>

<file path=xl/ctrlProps/ctrlProp47.xml><?xml version="1.0" encoding="utf-8"?>
<formControlPr xmlns="http://schemas.microsoft.com/office/spreadsheetml/2009/9/main" objectType="CheckBox" fmlaLink="$F$16" lockText="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F$18" lockText="1"/>
</file>

<file path=xl/ctrlProps/ctrlProp5.xml><?xml version="1.0" encoding="utf-8"?>
<formControlPr xmlns="http://schemas.microsoft.com/office/spreadsheetml/2009/9/main" objectType="GBox"/>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CheckBox" fmlaLink="$F$16"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GBox"/>
</file>

<file path=xl/ctrlProps/ctrlProp56.xml><?xml version="1.0" encoding="utf-8"?>
<formControlPr xmlns="http://schemas.microsoft.com/office/spreadsheetml/2009/9/main" objectType="Radio" firstButton="1" fmlaLink="$F$4"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6" lockText="1"/>
</file>

<file path=xl/ctrlProps/ctrlProp59.xml><?xml version="1.0" encoding="utf-8"?>
<formControlPr xmlns="http://schemas.microsoft.com/office/spreadsheetml/2009/9/main" objectType="Radio" firstButton="1" fmlaLink="$F$9" lockText="1"/>
</file>

<file path=xl/ctrlProps/ctrlProp6.xml><?xml version="1.0" encoding="utf-8"?>
<formControlPr xmlns="http://schemas.microsoft.com/office/spreadsheetml/2009/9/main" objectType="Radio" firstButton="1" fmlaLink="$F$4"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CheckBox" fmlaLink="$F$20" lockText="1"/>
</file>

<file path=xl/ctrlProps/ctrlProp63.xml><?xml version="1.0" encoding="utf-8"?>
<formControlPr xmlns="http://schemas.microsoft.com/office/spreadsheetml/2009/9/main" objectType="CheckBox" fmlaLink="$F$22" lockText="1"/>
</file>

<file path=xl/ctrlProps/ctrlProp64.xml><?xml version="1.0" encoding="utf-8"?>
<formControlPr xmlns="http://schemas.microsoft.com/office/spreadsheetml/2009/9/main" objectType="CheckBox" fmlaLink="$F$26"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Radio"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GBox"/>
</file>

<file path=xl/ctrlProps/ctrlProp7.xml><?xml version="1.0" encoding="utf-8"?>
<formControlPr xmlns="http://schemas.microsoft.com/office/spreadsheetml/2009/9/main" objectType="CheckBox" fmlaLink="$F$14" lockText="1"/>
</file>

<file path=xl/ctrlProps/ctrlProp70.xml><?xml version="1.0" encoding="utf-8"?>
<formControlPr xmlns="http://schemas.microsoft.com/office/spreadsheetml/2009/9/main" objectType="Radio" firstButton="1" fmlaLink="$F$4" lockText="1"/>
</file>

<file path=xl/ctrlProps/ctrlProp71.xml><?xml version="1.0" encoding="utf-8"?>
<formControlPr xmlns="http://schemas.microsoft.com/office/spreadsheetml/2009/9/main" objectType="Radio" firstButton="1" fmlaLink="$F$9"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CheckBox" fmlaLink="$F$18" lockText="1"/>
</file>

<file path=xl/ctrlProps/ctrlProp75.xml><?xml version="1.0" encoding="utf-8"?>
<formControlPr xmlns="http://schemas.microsoft.com/office/spreadsheetml/2009/9/main" objectType="CheckBox" fmlaLink="$F$20" lockText="1"/>
</file>

<file path=xl/ctrlProps/ctrlProp76.xml><?xml version="1.0" encoding="utf-8"?>
<formControlPr xmlns="http://schemas.microsoft.com/office/spreadsheetml/2009/9/main" objectType="CheckBox" fmlaLink="$F$24"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CheckBox" fmlaLink="$F$16"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CheckBox" fmlaLink="$F$14" lockText="1"/>
</file>

<file path=xl/ctrlProps/ctrlProp82.xml><?xml version="1.0" encoding="utf-8"?>
<formControlPr xmlns="http://schemas.microsoft.com/office/spreadsheetml/2009/9/main" objectType="GBox"/>
</file>

<file path=xl/ctrlProps/ctrlProp83.xml><?xml version="1.0" encoding="utf-8"?>
<formControlPr xmlns="http://schemas.microsoft.com/office/spreadsheetml/2009/9/main" objectType="Radio" firstButton="1" fmlaLink="$F$4" lockText="1"/>
</file>

<file path=xl/ctrlProps/ctrlProp84.xml><?xml version="1.0" encoding="utf-8"?>
<formControlPr xmlns="http://schemas.microsoft.com/office/spreadsheetml/2009/9/main" objectType="CheckBox" checked="Checked" fmlaLink="$F$21" lockText="1"/>
</file>

<file path=xl/ctrlProps/ctrlProp85.xml><?xml version="1.0" encoding="utf-8"?>
<formControlPr xmlns="http://schemas.microsoft.com/office/spreadsheetml/2009/9/main" objectType="CheckBox" fmlaLink="$F$23" lockText="1"/>
</file>

<file path=xl/ctrlProps/ctrlProp86.xml><?xml version="1.0" encoding="utf-8"?>
<formControlPr xmlns="http://schemas.microsoft.com/office/spreadsheetml/2009/9/main" objectType="CheckBox" fmlaLink="$F$27" lockText="1"/>
</file>

<file path=xl/ctrlProps/ctrlProp87.xml><?xml version="1.0" encoding="utf-8"?>
<formControlPr xmlns="http://schemas.microsoft.com/office/spreadsheetml/2009/9/main" objectType="GBox"/>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fmlaLink="$F$9" lockText="1"/>
</file>

<file path=xl/ctrlProps/ctrlProp90.xml><?xml version="1.0" encoding="utf-8"?>
<formControlPr xmlns="http://schemas.microsoft.com/office/spreadsheetml/2009/9/main" objectType="Radio" lockText="1"/>
</file>

<file path=xl/ctrlProps/ctrlProp91.xml><?xml version="1.0" encoding="utf-8"?>
<formControlPr xmlns="http://schemas.microsoft.com/office/spreadsheetml/2009/9/main" objectType="Radio" firstButton="1" fmlaLink="$F$9"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Radio" firstButton="1" fmlaLink="$F$14"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G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 Id="rId3" Type="http://schemas.openxmlformats.org/officeDocument/2006/relationships/image" Target="../media/image3.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hyperlink" Target="#Begrippen!A151:A155"/><Relationship Id="rId3" Type="http://schemas.openxmlformats.org/officeDocument/2006/relationships/hyperlink" Target="#Begrippen!A161:A170"/></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hyperlink" Target="#Begrippen!A179:A188"/></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hyperlink" Target="#Begrippen!A194:A206"/></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hyperlink" Target="#Begrippen!A212:A214"/></Relationships>
</file>

<file path=xl/drawings/_rels/drawing15.xml.rels><?xml version="1.0" encoding="UTF-8" standalone="yes"?>
<Relationships xmlns="http://schemas.openxmlformats.org/package/2006/relationships"><Relationship Id="rId3" Type="http://schemas.openxmlformats.org/officeDocument/2006/relationships/hyperlink" Target="#Start!A4:D4"/><Relationship Id="rId4" Type="http://schemas.openxmlformats.org/officeDocument/2006/relationships/hyperlink" Target="#'K03'!A3:D3"/><Relationship Id="rId1" Type="http://schemas.openxmlformats.org/officeDocument/2006/relationships/chart" Target="../charts/chart1.xml"/><Relationship Id="rId2"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3" Type="http://schemas.openxmlformats.org/officeDocument/2006/relationships/hyperlink" Target="#'U01'!A3:D3"/><Relationship Id="rId4" Type="http://schemas.openxmlformats.org/officeDocument/2006/relationships/hyperlink" Target="#'U02'!A3:D3"/><Relationship Id="rId5" Type="http://schemas.openxmlformats.org/officeDocument/2006/relationships/hyperlink" Target="#'U03'!A3:D3"/><Relationship Id="rId6" Type="http://schemas.openxmlformats.org/officeDocument/2006/relationships/hyperlink" Target="#'U05'!A3:D3"/><Relationship Id="rId7" Type="http://schemas.openxmlformats.org/officeDocument/2006/relationships/hyperlink" Target="#'U07'!A3:D3"/><Relationship Id="rId8" Type="http://schemas.openxmlformats.org/officeDocument/2006/relationships/hyperlink" Target="#'K01'!A3:D3"/><Relationship Id="rId9" Type="http://schemas.openxmlformats.org/officeDocument/2006/relationships/hyperlink" Target="#'K02'!A3:D3"/><Relationship Id="rId10" Type="http://schemas.openxmlformats.org/officeDocument/2006/relationships/hyperlink" Target="#'K03'!A3:D3"/><Relationship Id="rId1" Type="http://schemas.openxmlformats.org/officeDocument/2006/relationships/hyperlink" Target="#'B01'!A3:D3"/><Relationship Id="rId2" Type="http://schemas.openxmlformats.org/officeDocument/2006/relationships/hyperlink" Target="#'B03'!A3:D3"/></Relationships>
</file>

<file path=xl/drawings/_rels/drawing2.xml.rels><?xml version="1.0" encoding="UTF-8" standalone="yes"?>
<Relationships xmlns="http://schemas.openxmlformats.org/package/2006/relationships"><Relationship Id="rId1" Type="http://schemas.openxmlformats.org/officeDocument/2006/relationships/hyperlink" Target="#Begrippen!A9:A20"/><Relationship Id="rId2" Type="http://schemas.openxmlformats.org/officeDocument/2006/relationships/hyperlink" Target="#Begrippen!A1:A3"/><Relationship Id="rId3"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hyperlink" Target="#Begrippen!A44:A53"/><Relationship Id="rId4" Type="http://schemas.openxmlformats.org/officeDocument/2006/relationships/hyperlink" Target="#Begrippen!A35:A38"/><Relationship Id="rId1" Type="http://schemas.openxmlformats.org/officeDocument/2006/relationships/image" Target="../media/image2.jpeg"/><Relationship Id="rId2" Type="http://schemas.openxmlformats.org/officeDocument/2006/relationships/hyperlink" Target="#Begrippen!A26:A29"/></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hyperlink" Target="#Begrippen!A59:A60"/><Relationship Id="rId3" Type="http://schemas.openxmlformats.org/officeDocument/2006/relationships/hyperlink" Target="#Begrippen!A66:A74"/></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hyperlink" Target="#Begrippen!A103:A116"/><Relationship Id="rId3" Type="http://schemas.openxmlformats.org/officeDocument/2006/relationships/hyperlink" Target="#Begrippen!A80:A97"/></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hyperlink" Target="#Begrippen!A121:A122"/><Relationship Id="rId3" Type="http://schemas.openxmlformats.org/officeDocument/2006/relationships/hyperlink" Target="#Begrippen!A128:A130"/></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hyperlink" Target="#Begrippen!A144:A145"/><Relationship Id="rId3" Type="http://schemas.openxmlformats.org/officeDocument/2006/relationships/hyperlink" Target="#Begrippen!A136:A138"/></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28575</xdr:rowOff>
    </xdr:from>
    <xdr:to>
      <xdr:col>3</xdr:col>
      <xdr:colOff>2200275</xdr:colOff>
      <xdr:row>2</xdr:row>
      <xdr:rowOff>2886075</xdr:rowOff>
    </xdr:to>
    <xdr:pic>
      <xdr:nvPicPr>
        <xdr:cNvPr id="2" name="Afbeelding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1171575"/>
          <a:ext cx="5143500" cy="2857500"/>
        </a:xfrm>
        <a:prstGeom prst="rect">
          <a:avLst/>
        </a:prstGeom>
      </xdr:spPr>
    </xdr:pic>
    <xdr:clientData/>
  </xdr:twoCellAnchor>
  <xdr:twoCellAnchor editAs="oneCell">
    <xdr:from>
      <xdr:col>3</xdr:col>
      <xdr:colOff>1685925</xdr:colOff>
      <xdr:row>2</xdr:row>
      <xdr:rowOff>2819400</xdr:rowOff>
    </xdr:from>
    <xdr:to>
      <xdr:col>3</xdr:col>
      <xdr:colOff>2371725</xdr:colOff>
      <xdr:row>2</xdr:row>
      <xdr:rowOff>3322955</xdr:rowOff>
    </xdr:to>
    <xdr:pic>
      <xdr:nvPicPr>
        <xdr:cNvPr id="7" name="Afbeelding 6" descr="Maup_Systeem:Users:maup:Desktop:CIP-rapport.jpg">
          <a:extLst>
            <a:ext uri="{FF2B5EF4-FFF2-40B4-BE49-F238E27FC236}">
              <a16:creationId xmlns=""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3813" t="20201" r="23813" b="49156"/>
        <a:stretch>
          <a:fillRect/>
        </a:stretch>
      </xdr:blipFill>
      <xdr:spPr bwMode="auto">
        <a:xfrm>
          <a:off x="5400675" y="3924300"/>
          <a:ext cx="685800" cy="503555"/>
        </a:xfrm>
        <a:prstGeom prst="rect">
          <a:avLst/>
        </a:prstGeom>
        <a:noFill/>
        <a:ln w="9525">
          <a:noFill/>
          <a:miter lim="800000"/>
          <a:headEnd/>
          <a:tailEnd/>
        </a:ln>
      </xdr:spPr>
    </xdr:pic>
    <xdr:clientData/>
  </xdr:twoCellAnchor>
  <xdr:twoCellAnchor editAs="oneCell">
    <xdr:from>
      <xdr:col>1</xdr:col>
      <xdr:colOff>657697</xdr:colOff>
      <xdr:row>36</xdr:row>
      <xdr:rowOff>76200</xdr:rowOff>
    </xdr:from>
    <xdr:to>
      <xdr:col>3</xdr:col>
      <xdr:colOff>1899383</xdr:colOff>
      <xdr:row>38</xdr:row>
      <xdr:rowOff>96045</xdr:rowOff>
    </xdr:to>
    <xdr:pic>
      <xdr:nvPicPr>
        <xdr:cNvPr id="4" name="Afbeelding 3" descr="C:\Users\ruudlisan\Desktop\ScreenHunter_2.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287" r="1608" b="8216"/>
        <a:stretch>
          <a:fillRect/>
        </a:stretch>
      </xdr:blipFill>
      <xdr:spPr bwMode="auto">
        <a:xfrm>
          <a:off x="1048222" y="10401300"/>
          <a:ext cx="4346836" cy="40084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13</xdr:row>
          <xdr:rowOff>12700</xdr:rowOff>
        </xdr:from>
        <xdr:to>
          <xdr:col>3</xdr:col>
          <xdr:colOff>2425700</xdr:colOff>
          <xdr:row>16</xdr:row>
          <xdr:rowOff>0</xdr:rowOff>
        </xdr:to>
        <xdr:sp macro="" textlink="">
          <xdr:nvSpPr>
            <xdr:cNvPr id="41987" name="Group Box 3" hidden="1">
              <a:extLst>
                <a:ext uri="{63B3BB69-23CF-44E3-9099-C40C66FF867C}">
                  <a14:compatExt spid="_x0000_s419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13</xdr:row>
          <xdr:rowOff>38100</xdr:rowOff>
        </xdr:from>
        <xdr:to>
          <xdr:col>3</xdr:col>
          <xdr:colOff>25400</xdr:colOff>
          <xdr:row>14</xdr:row>
          <xdr:rowOff>25400</xdr:rowOff>
        </xdr:to>
        <xdr:sp macro="" textlink="">
          <xdr:nvSpPr>
            <xdr:cNvPr id="41988" name="Option Button 4" hidden="1">
              <a:extLst>
                <a:ext uri="{63B3BB69-23CF-44E3-9099-C40C66FF867C}">
                  <a14:compatExt spid="_x0000_s419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14</xdr:row>
          <xdr:rowOff>12700</xdr:rowOff>
        </xdr:from>
        <xdr:to>
          <xdr:col>3</xdr:col>
          <xdr:colOff>25400</xdr:colOff>
          <xdr:row>14</xdr:row>
          <xdr:rowOff>241300</xdr:rowOff>
        </xdr:to>
        <xdr:sp macro="" textlink="">
          <xdr:nvSpPr>
            <xdr:cNvPr id="41990" name="Option Button 6" hidden="1">
              <a:extLst>
                <a:ext uri="{63B3BB69-23CF-44E3-9099-C40C66FF867C}">
                  <a14:compatExt spid="_x0000_s419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15</xdr:row>
          <xdr:rowOff>0</xdr:rowOff>
        </xdr:from>
        <xdr:to>
          <xdr:col>3</xdr:col>
          <xdr:colOff>25400</xdr:colOff>
          <xdr:row>15</xdr:row>
          <xdr:rowOff>228600</xdr:rowOff>
        </xdr:to>
        <xdr:sp macro="" textlink="">
          <xdr:nvSpPr>
            <xdr:cNvPr id="41991" name="Option Button 7" hidden="1">
              <a:extLst>
                <a:ext uri="{63B3BB69-23CF-44E3-9099-C40C66FF867C}">
                  <a14:compatExt spid="_x0000_s419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1</xdr:row>
      <xdr:rowOff>47625</xdr:rowOff>
    </xdr:from>
    <xdr:to>
      <xdr:col>1</xdr:col>
      <xdr:colOff>695325</xdr:colOff>
      <xdr:row>1</xdr:row>
      <xdr:rowOff>551180</xdr:rowOff>
    </xdr:to>
    <xdr:pic>
      <xdr:nvPicPr>
        <xdr:cNvPr id="17" name="Afbeelding 16" descr="Maup_Systeem:Users:maup:Desktop:CIP-rapport.jpg">
          <a:extLst>
            <a:ext uri="{FF2B5EF4-FFF2-40B4-BE49-F238E27FC236}">
              <a16:creationId xmlns="" xmlns:a16="http://schemas.microsoft.com/office/drawing/2014/main" id="{00000000-0008-0000-09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19100" y="247650"/>
          <a:ext cx="685800" cy="50355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4</xdr:col>
          <xdr:colOff>0</xdr:colOff>
          <xdr:row>12</xdr:row>
          <xdr:rowOff>0</xdr:rowOff>
        </xdr:to>
        <xdr:sp macro="" textlink="">
          <xdr:nvSpPr>
            <xdr:cNvPr id="46081" name="Group Box 1" hidden="1">
              <a:extLst>
                <a:ext uri="{63B3BB69-23CF-44E3-9099-C40C66FF867C}">
                  <a14:compatExt spid="_x0000_s46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3</xdr:row>
          <xdr:rowOff>368300</xdr:rowOff>
        </xdr:to>
        <xdr:sp macro="" textlink="">
          <xdr:nvSpPr>
            <xdr:cNvPr id="46082" name="Option Button 2" hidden="1">
              <a:extLst>
                <a:ext uri="{63B3BB69-23CF-44E3-9099-C40C66FF867C}">
                  <a14:compatExt spid="_x0000_s46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8</xdr:row>
          <xdr:rowOff>25400</xdr:rowOff>
        </xdr:from>
        <xdr:to>
          <xdr:col>3</xdr:col>
          <xdr:colOff>88900</xdr:colOff>
          <xdr:row>8</xdr:row>
          <xdr:rowOff>368300</xdr:rowOff>
        </xdr:to>
        <xdr:sp macro="" textlink="">
          <xdr:nvSpPr>
            <xdr:cNvPr id="46083" name="Option Button 3" hidden="1">
              <a:extLst>
                <a:ext uri="{63B3BB69-23CF-44E3-9099-C40C66FF867C}">
                  <a14:compatExt spid="_x0000_s46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9</xdr:row>
          <xdr:rowOff>12700</xdr:rowOff>
        </xdr:from>
        <xdr:to>
          <xdr:col>3</xdr:col>
          <xdr:colOff>88900</xdr:colOff>
          <xdr:row>9</xdr:row>
          <xdr:rowOff>368300</xdr:rowOff>
        </xdr:to>
        <xdr:sp macro="" textlink="">
          <xdr:nvSpPr>
            <xdr:cNvPr id="46084" name="Option Button 4" hidden="1">
              <a:extLst>
                <a:ext uri="{63B3BB69-23CF-44E3-9099-C40C66FF867C}">
                  <a14:compatExt spid="_x0000_s46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10</xdr:row>
          <xdr:rowOff>12700</xdr:rowOff>
        </xdr:from>
        <xdr:to>
          <xdr:col>3</xdr:col>
          <xdr:colOff>88900</xdr:colOff>
          <xdr:row>10</xdr:row>
          <xdr:rowOff>368300</xdr:rowOff>
        </xdr:to>
        <xdr:sp macro="" textlink="">
          <xdr:nvSpPr>
            <xdr:cNvPr id="46085" name="Option Button 5" hidden="1">
              <a:extLst>
                <a:ext uri="{63B3BB69-23CF-44E3-9099-C40C66FF867C}">
                  <a14:compatExt spid="_x0000_s460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12700</xdr:rowOff>
        </xdr:from>
        <xdr:to>
          <xdr:col>3</xdr:col>
          <xdr:colOff>63500</xdr:colOff>
          <xdr:row>16</xdr:row>
          <xdr:rowOff>0</xdr:rowOff>
        </xdr:to>
        <xdr:sp macro="" textlink="">
          <xdr:nvSpPr>
            <xdr:cNvPr id="46086" name="Check Box 6" hidden="1">
              <a:extLst>
                <a:ext uri="{63B3BB69-23CF-44E3-9099-C40C66FF867C}">
                  <a14:compatExt spid="_x0000_s46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63500</xdr:colOff>
          <xdr:row>18</xdr:row>
          <xdr:rowOff>0</xdr:rowOff>
        </xdr:to>
        <xdr:sp macro="" textlink="">
          <xdr:nvSpPr>
            <xdr:cNvPr id="46087" name="Check Box 7" hidden="1">
              <a:extLst>
                <a:ext uri="{63B3BB69-23CF-44E3-9099-C40C66FF867C}">
                  <a14:compatExt spid="_x0000_s46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11</xdr:row>
          <xdr:rowOff>0</xdr:rowOff>
        </xdr:from>
        <xdr:to>
          <xdr:col>3</xdr:col>
          <xdr:colOff>76200</xdr:colOff>
          <xdr:row>11</xdr:row>
          <xdr:rowOff>368300</xdr:rowOff>
        </xdr:to>
        <xdr:sp macro="" textlink="">
          <xdr:nvSpPr>
            <xdr:cNvPr id="46088" name="Option Button 8" hidden="1">
              <a:extLst>
                <a:ext uri="{63B3BB69-23CF-44E3-9099-C40C66FF867C}">
                  <a14:compatExt spid="_x0000_s46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5</xdr:row>
          <xdr:rowOff>0</xdr:rowOff>
        </xdr:to>
        <xdr:sp macro="" textlink="">
          <xdr:nvSpPr>
            <xdr:cNvPr id="46089" name="Option Button 9" hidden="1">
              <a:extLst>
                <a:ext uri="{63B3BB69-23CF-44E3-9099-C40C66FF867C}">
                  <a14:compatExt spid="_x0000_s460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368300</xdr:rowOff>
        </xdr:to>
        <xdr:sp macro="" textlink="">
          <xdr:nvSpPr>
            <xdr:cNvPr id="46090" name="Option Button 10" hidden="1">
              <a:extLst>
                <a:ext uri="{63B3BB69-23CF-44E3-9099-C40C66FF867C}">
                  <a14:compatExt spid="_x0000_s460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7</xdr:row>
          <xdr:rowOff>0</xdr:rowOff>
        </xdr:to>
        <xdr:sp macro="" textlink="">
          <xdr:nvSpPr>
            <xdr:cNvPr id="46091" name="Option Button 11" hidden="1">
              <a:extLst>
                <a:ext uri="{63B3BB69-23CF-44E3-9099-C40C66FF867C}">
                  <a14:compatExt spid="_x0000_s460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21</xdr:row>
          <xdr:rowOff>12700</xdr:rowOff>
        </xdr:from>
        <xdr:to>
          <xdr:col>3</xdr:col>
          <xdr:colOff>38100</xdr:colOff>
          <xdr:row>22</xdr:row>
          <xdr:rowOff>38100</xdr:rowOff>
        </xdr:to>
        <xdr:sp macro="" textlink="">
          <xdr:nvSpPr>
            <xdr:cNvPr id="46092" name="Check Box 12" hidden="1">
              <a:extLst>
                <a:ext uri="{63B3BB69-23CF-44E3-9099-C40C66FF867C}">
                  <a14:compatExt spid="_x0000_s46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23</xdr:row>
          <xdr:rowOff>12700</xdr:rowOff>
        </xdr:from>
        <xdr:to>
          <xdr:col>3</xdr:col>
          <xdr:colOff>76200</xdr:colOff>
          <xdr:row>24</xdr:row>
          <xdr:rowOff>12700</xdr:rowOff>
        </xdr:to>
        <xdr:sp macro="" textlink="">
          <xdr:nvSpPr>
            <xdr:cNvPr id="46093" name="Check Box 13" hidden="1">
              <a:extLst>
                <a:ext uri="{63B3BB69-23CF-44E3-9099-C40C66FF867C}">
                  <a14:compatExt spid="_x0000_s460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704850</xdr:colOff>
      <xdr:row>1</xdr:row>
      <xdr:rowOff>541655</xdr:rowOff>
    </xdr:to>
    <xdr:pic>
      <xdr:nvPicPr>
        <xdr:cNvPr id="24" name="Afbeelding 23" descr="Maup_Systeem:Users:maup:Desktop:CIP-rapport.jpg">
          <a:extLst>
            <a:ext uri="{FF2B5EF4-FFF2-40B4-BE49-F238E27FC236}">
              <a16:creationId xmlns="" xmlns:a16="http://schemas.microsoft.com/office/drawing/2014/main" id="{00000000-0008-0000-0A00-00001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28625" y="238125"/>
          <a:ext cx="685800" cy="503555"/>
        </a:xfrm>
        <a:prstGeom prst="rect">
          <a:avLst/>
        </a:prstGeom>
        <a:noFill/>
        <a:ln w="9525">
          <a:noFill/>
          <a:miter lim="800000"/>
          <a:headEnd/>
          <a:tailEnd/>
        </a:ln>
      </xdr:spPr>
    </xdr:pic>
    <xdr:clientData/>
  </xdr:twoCellAnchor>
  <xdr:twoCellAnchor>
    <xdr:from>
      <xdr:col>1</xdr:col>
      <xdr:colOff>1095374</xdr:colOff>
      <xdr:row>4</xdr:row>
      <xdr:rowOff>314325</xdr:rowOff>
    </xdr:from>
    <xdr:to>
      <xdr:col>1</xdr:col>
      <xdr:colOff>2990849</xdr:colOff>
      <xdr:row>5</xdr:row>
      <xdr:rowOff>133350</xdr:rowOff>
    </xdr:to>
    <xdr:sp macro="" textlink="">
      <xdr:nvSpPr>
        <xdr:cNvPr id="21"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1504949" y="2324100"/>
          <a:ext cx="1895475" cy="200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t>Uitl</a:t>
          </a:r>
          <a:r>
            <a:rPr lang="nl-NL" sz="1100" b="0"/>
            <a:t>eg: </a:t>
          </a:r>
          <a:r>
            <a:rPr lang="nl-NL" sz="1100" b="0">
              <a:solidFill>
                <a:schemeClr val="lt1"/>
              </a:solidFill>
              <a:effectLst/>
              <a:latin typeface="+mn-lt"/>
              <a:ea typeface="+mn-ea"/>
              <a:cs typeface="+mn-cs"/>
            </a:rPr>
            <a:t>Onderlinge afspraken</a:t>
          </a:r>
        </a:p>
      </xdr:txBody>
    </xdr:sp>
    <xdr:clientData/>
  </xdr:twoCellAnchor>
  <xdr:twoCellAnchor>
    <xdr:from>
      <xdr:col>1</xdr:col>
      <xdr:colOff>1076325</xdr:colOff>
      <xdr:row>5</xdr:row>
      <xdr:rowOff>190500</xdr:rowOff>
    </xdr:from>
    <xdr:to>
      <xdr:col>1</xdr:col>
      <xdr:colOff>3000375</xdr:colOff>
      <xdr:row>6</xdr:row>
      <xdr:rowOff>1</xdr:rowOff>
    </xdr:to>
    <xdr:sp macro="" textlink="">
      <xdr:nvSpPr>
        <xdr:cNvPr id="22" name="Rechthoek: afgeronde hoeken 33">
          <a:hlinkClick xmlns:r="http://schemas.openxmlformats.org/officeDocument/2006/relationships" r:id="rId3"/>
          <a:extLst>
            <a:ext uri="{FF2B5EF4-FFF2-40B4-BE49-F238E27FC236}">
              <a16:creationId xmlns="" xmlns:a16="http://schemas.microsoft.com/office/drawing/2014/main" id="{00000000-0008-0000-0100-000022000000}"/>
            </a:ext>
          </a:extLst>
        </xdr:cNvPr>
        <xdr:cNvSpPr/>
      </xdr:nvSpPr>
      <xdr:spPr>
        <a:xfrm>
          <a:off x="1485900" y="2581275"/>
          <a:ext cx="1924050" cy="190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1100"/>
            <a:t>Uitleg: Afdoende garanties</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4</xdr:col>
          <xdr:colOff>0</xdr:colOff>
          <xdr:row>11</xdr:row>
          <xdr:rowOff>368300</xdr:rowOff>
        </xdr:to>
        <xdr:sp macro="" textlink="">
          <xdr:nvSpPr>
            <xdr:cNvPr id="47105" name="Group Box 1" hidden="1">
              <a:extLst>
                <a:ext uri="{63B3BB69-23CF-44E3-9099-C40C66FF867C}">
                  <a14:compatExt spid="_x0000_s471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3</xdr:row>
          <xdr:rowOff>368300</xdr:rowOff>
        </xdr:to>
        <xdr:sp macro="" textlink="">
          <xdr:nvSpPr>
            <xdr:cNvPr id="47106" name="Option Button 2" hidden="1">
              <a:extLst>
                <a:ext uri="{63B3BB69-23CF-44E3-9099-C40C66FF867C}">
                  <a14:compatExt spid="_x0000_s47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12700</xdr:rowOff>
        </xdr:from>
        <xdr:to>
          <xdr:col>3</xdr:col>
          <xdr:colOff>38100</xdr:colOff>
          <xdr:row>18</xdr:row>
          <xdr:rowOff>304800</xdr:rowOff>
        </xdr:to>
        <xdr:sp macro="" textlink="">
          <xdr:nvSpPr>
            <xdr:cNvPr id="47107" name="Check Box 3" hidden="1">
              <a:extLst>
                <a:ext uri="{63B3BB69-23CF-44E3-9099-C40C66FF867C}">
                  <a14:compatExt spid="_x0000_s47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12700</xdr:rowOff>
        </xdr:from>
        <xdr:to>
          <xdr:col>3</xdr:col>
          <xdr:colOff>63500</xdr:colOff>
          <xdr:row>8</xdr:row>
          <xdr:rowOff>368300</xdr:rowOff>
        </xdr:to>
        <xdr:sp macro="" textlink="">
          <xdr:nvSpPr>
            <xdr:cNvPr id="47109" name="Option Button 5" hidden="1">
              <a:extLst>
                <a:ext uri="{63B3BB69-23CF-44E3-9099-C40C66FF867C}">
                  <a14:compatExt spid="_x0000_s47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25400</xdr:rowOff>
        </xdr:from>
        <xdr:to>
          <xdr:col>3</xdr:col>
          <xdr:colOff>63500</xdr:colOff>
          <xdr:row>9</xdr:row>
          <xdr:rowOff>368300</xdr:rowOff>
        </xdr:to>
        <xdr:sp macro="" textlink="">
          <xdr:nvSpPr>
            <xdr:cNvPr id="47110" name="Option Button 6" hidden="1">
              <a:extLst>
                <a:ext uri="{63B3BB69-23CF-44E3-9099-C40C66FF867C}">
                  <a14:compatExt spid="_x0000_s47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3</xdr:col>
          <xdr:colOff>63500</xdr:colOff>
          <xdr:row>10</xdr:row>
          <xdr:rowOff>355600</xdr:rowOff>
        </xdr:to>
        <xdr:sp macro="" textlink="">
          <xdr:nvSpPr>
            <xdr:cNvPr id="47111" name="Option Button 7" hidden="1">
              <a:extLst>
                <a:ext uri="{63B3BB69-23CF-44E3-9099-C40C66FF867C}">
                  <a14:compatExt spid="_x0000_s47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12700</xdr:rowOff>
        </xdr:from>
        <xdr:to>
          <xdr:col>3</xdr:col>
          <xdr:colOff>63500</xdr:colOff>
          <xdr:row>23</xdr:row>
          <xdr:rowOff>12700</xdr:rowOff>
        </xdr:to>
        <xdr:sp macro="" textlink="">
          <xdr:nvSpPr>
            <xdr:cNvPr id="47112" name="Check Box 8" hidden="1">
              <a:extLst>
                <a:ext uri="{63B3BB69-23CF-44E3-9099-C40C66FF867C}">
                  <a14:compatExt spid="_x0000_s47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63500</xdr:colOff>
          <xdr:row>24</xdr:row>
          <xdr:rowOff>342900</xdr:rowOff>
        </xdr:to>
        <xdr:sp macro="" textlink="">
          <xdr:nvSpPr>
            <xdr:cNvPr id="47113" name="Check Box 9" hidden="1">
              <a:extLst>
                <a:ext uri="{63B3BB69-23CF-44E3-9099-C40C66FF867C}">
                  <a14:compatExt spid="_x0000_s47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12700</xdr:rowOff>
        </xdr:from>
        <xdr:to>
          <xdr:col>3</xdr:col>
          <xdr:colOff>63500</xdr:colOff>
          <xdr:row>29</xdr:row>
          <xdr:rowOff>0</xdr:rowOff>
        </xdr:to>
        <xdr:sp macro="" textlink="">
          <xdr:nvSpPr>
            <xdr:cNvPr id="47114" name="Check Box 10" hidden="1">
              <a:extLst>
                <a:ext uri="{63B3BB69-23CF-44E3-9099-C40C66FF867C}">
                  <a14:compatExt spid="_x0000_s47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5</xdr:row>
          <xdr:rowOff>0</xdr:rowOff>
        </xdr:to>
        <xdr:sp macro="" textlink="">
          <xdr:nvSpPr>
            <xdr:cNvPr id="47115" name="Option Button 11" hidden="1">
              <a:extLst>
                <a:ext uri="{63B3BB69-23CF-44E3-9099-C40C66FF867C}">
                  <a14:compatExt spid="_x0000_s47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368300</xdr:rowOff>
        </xdr:to>
        <xdr:sp macro="" textlink="">
          <xdr:nvSpPr>
            <xdr:cNvPr id="47116" name="Option Button 12" hidden="1">
              <a:extLst>
                <a:ext uri="{63B3BB69-23CF-44E3-9099-C40C66FF867C}">
                  <a14:compatExt spid="_x0000_s47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7</xdr:row>
          <xdr:rowOff>0</xdr:rowOff>
        </xdr:to>
        <xdr:sp macro="" textlink="">
          <xdr:nvSpPr>
            <xdr:cNvPr id="47117" name="Option Button 13" hidden="1">
              <a:extLst>
                <a:ext uri="{63B3BB69-23CF-44E3-9099-C40C66FF867C}">
                  <a14:compatExt spid="_x0000_s47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4</xdr:col>
          <xdr:colOff>25400</xdr:colOff>
          <xdr:row>17</xdr:row>
          <xdr:rowOff>25400</xdr:rowOff>
        </xdr:to>
        <xdr:sp macro="" textlink="">
          <xdr:nvSpPr>
            <xdr:cNvPr id="47120" name="Group Box 16" hidden="1">
              <a:extLst>
                <a:ext uri="{63B3BB69-23CF-44E3-9099-C40C66FF867C}">
                  <a14:compatExt spid="_x0000_s47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12700</xdr:rowOff>
        </xdr:from>
        <xdr:to>
          <xdr:col>3</xdr:col>
          <xdr:colOff>63500</xdr:colOff>
          <xdr:row>13</xdr:row>
          <xdr:rowOff>368300</xdr:rowOff>
        </xdr:to>
        <xdr:sp macro="" textlink="">
          <xdr:nvSpPr>
            <xdr:cNvPr id="47121" name="Option Button 17" hidden="1">
              <a:extLst>
                <a:ext uri="{63B3BB69-23CF-44E3-9099-C40C66FF867C}">
                  <a14:compatExt spid="_x0000_s471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25400</xdr:rowOff>
        </xdr:from>
        <xdr:to>
          <xdr:col>3</xdr:col>
          <xdr:colOff>63500</xdr:colOff>
          <xdr:row>14</xdr:row>
          <xdr:rowOff>368300</xdr:rowOff>
        </xdr:to>
        <xdr:sp macro="" textlink="">
          <xdr:nvSpPr>
            <xdr:cNvPr id="47122" name="Option Button 18" hidden="1">
              <a:extLst>
                <a:ext uri="{63B3BB69-23CF-44E3-9099-C40C66FF867C}">
                  <a14:compatExt spid="_x0000_s47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12700</xdr:rowOff>
        </xdr:from>
        <xdr:to>
          <xdr:col>3</xdr:col>
          <xdr:colOff>63500</xdr:colOff>
          <xdr:row>16</xdr:row>
          <xdr:rowOff>0</xdr:rowOff>
        </xdr:to>
        <xdr:sp macro="" textlink="">
          <xdr:nvSpPr>
            <xdr:cNvPr id="47123" name="Option Button 19" hidden="1">
              <a:extLst>
                <a:ext uri="{63B3BB69-23CF-44E3-9099-C40C66FF867C}">
                  <a14:compatExt spid="_x0000_s471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63500</xdr:colOff>
          <xdr:row>11</xdr:row>
          <xdr:rowOff>355600</xdr:rowOff>
        </xdr:to>
        <xdr:sp macro="" textlink="">
          <xdr:nvSpPr>
            <xdr:cNvPr id="47125" name="Option Button 21" hidden="1">
              <a:extLst>
                <a:ext uri="{63B3BB69-23CF-44E3-9099-C40C66FF867C}">
                  <a14:compatExt spid="_x0000_s47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12700</xdr:rowOff>
        </xdr:from>
        <xdr:to>
          <xdr:col>3</xdr:col>
          <xdr:colOff>63500</xdr:colOff>
          <xdr:row>17</xdr:row>
          <xdr:rowOff>0</xdr:rowOff>
        </xdr:to>
        <xdr:sp macro="" textlink="">
          <xdr:nvSpPr>
            <xdr:cNvPr id="47126" name="Option Button 22" hidden="1">
              <a:extLst>
                <a:ext uri="{63B3BB69-23CF-44E3-9099-C40C66FF867C}">
                  <a14:compatExt spid="_x0000_s471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704850</xdr:colOff>
      <xdr:row>1</xdr:row>
      <xdr:rowOff>541655</xdr:rowOff>
    </xdr:to>
    <xdr:pic>
      <xdr:nvPicPr>
        <xdr:cNvPr id="17" name="Afbeelding 16" descr="Maup_Systeem:Users:maup:Desktop:CIP-rapport.jpg">
          <a:extLst>
            <a:ext uri="{FF2B5EF4-FFF2-40B4-BE49-F238E27FC236}">
              <a16:creationId xmlns="" xmlns:a16="http://schemas.microsoft.com/office/drawing/2014/main" id="{00000000-0008-0000-0B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28625" y="238125"/>
          <a:ext cx="685800" cy="503555"/>
        </a:xfrm>
        <a:prstGeom prst="rect">
          <a:avLst/>
        </a:prstGeom>
        <a:noFill/>
        <a:ln w="9525">
          <a:noFill/>
          <a:miter lim="800000"/>
          <a:headEnd/>
          <a:tailEnd/>
        </a:ln>
      </xdr:spPr>
    </xdr:pic>
    <xdr:clientData/>
  </xdr:twoCellAnchor>
  <xdr:twoCellAnchor>
    <xdr:from>
      <xdr:col>1</xdr:col>
      <xdr:colOff>742950</xdr:colOff>
      <xdr:row>5</xdr:row>
      <xdr:rowOff>76200</xdr:rowOff>
    </xdr:from>
    <xdr:to>
      <xdr:col>1</xdr:col>
      <xdr:colOff>2962274</xdr:colOff>
      <xdr:row>5</xdr:row>
      <xdr:rowOff>314325</xdr:rowOff>
    </xdr:to>
    <xdr:sp macro="" textlink="">
      <xdr:nvSpPr>
        <xdr:cNvPr id="20"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1152525" y="1704975"/>
          <a:ext cx="2219324"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Uitleg: Rechtmatigheid aantonen</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4</xdr:row>
          <xdr:rowOff>12700</xdr:rowOff>
        </xdr:to>
        <xdr:sp macro="" textlink="">
          <xdr:nvSpPr>
            <xdr:cNvPr id="50178" name="Option Button 2" hidden="1">
              <a:extLst>
                <a:ext uri="{63B3BB69-23CF-44E3-9099-C40C66FF867C}">
                  <a14:compatExt spid="_x0000_s501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12700</xdr:rowOff>
        </xdr:from>
        <xdr:to>
          <xdr:col>3</xdr:col>
          <xdr:colOff>63500</xdr:colOff>
          <xdr:row>13</xdr:row>
          <xdr:rowOff>342900</xdr:rowOff>
        </xdr:to>
        <xdr:sp macro="" textlink="">
          <xdr:nvSpPr>
            <xdr:cNvPr id="50179" name="Check Box 3" hidden="1">
              <a:extLst>
                <a:ext uri="{63B3BB69-23CF-44E3-9099-C40C66FF867C}">
                  <a14:compatExt spid="_x0000_s50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63500</xdr:colOff>
          <xdr:row>23</xdr:row>
          <xdr:rowOff>342900</xdr:rowOff>
        </xdr:to>
        <xdr:sp macro="" textlink="">
          <xdr:nvSpPr>
            <xdr:cNvPr id="50184" name="Check Box 8" hidden="1">
              <a:extLst>
                <a:ext uri="{63B3BB69-23CF-44E3-9099-C40C66FF867C}">
                  <a14:compatExt spid="_x0000_s501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31</xdr:row>
          <xdr:rowOff>12700</xdr:rowOff>
        </xdr:from>
        <xdr:to>
          <xdr:col>3</xdr:col>
          <xdr:colOff>63500</xdr:colOff>
          <xdr:row>32</xdr:row>
          <xdr:rowOff>0</xdr:rowOff>
        </xdr:to>
        <xdr:sp macro="" textlink="">
          <xdr:nvSpPr>
            <xdr:cNvPr id="50185" name="Check Box 9" hidden="1">
              <a:extLst>
                <a:ext uri="{63B3BB69-23CF-44E3-9099-C40C66FF867C}">
                  <a14:compatExt spid="_x0000_s501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4</xdr:row>
          <xdr:rowOff>368300</xdr:rowOff>
        </xdr:to>
        <xdr:sp macro="" textlink="">
          <xdr:nvSpPr>
            <xdr:cNvPr id="50187" name="Option Button 11" hidden="1">
              <a:extLst>
                <a:ext uri="{63B3BB69-23CF-44E3-9099-C40C66FF867C}">
                  <a14:compatExt spid="_x0000_s501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368300</xdr:rowOff>
        </xdr:to>
        <xdr:sp macro="" textlink="">
          <xdr:nvSpPr>
            <xdr:cNvPr id="50188" name="Option Button 12" hidden="1">
              <a:extLst>
                <a:ext uri="{63B3BB69-23CF-44E3-9099-C40C66FF867C}">
                  <a14:compatExt spid="_x0000_s501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7</xdr:row>
          <xdr:rowOff>0</xdr:rowOff>
        </xdr:to>
        <xdr:sp macro="" textlink="">
          <xdr:nvSpPr>
            <xdr:cNvPr id="50189" name="Option Button 13" hidden="1">
              <a:extLst>
                <a:ext uri="{63B3BB69-23CF-44E3-9099-C40C66FF867C}">
                  <a14:compatExt spid="_x0000_s501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25400</xdr:rowOff>
        </xdr:from>
        <xdr:to>
          <xdr:col>3</xdr:col>
          <xdr:colOff>63500</xdr:colOff>
          <xdr:row>18</xdr:row>
          <xdr:rowOff>0</xdr:rowOff>
        </xdr:to>
        <xdr:sp macro="" textlink="">
          <xdr:nvSpPr>
            <xdr:cNvPr id="50190" name="Check Box 14" hidden="1">
              <a:extLst>
                <a:ext uri="{63B3BB69-23CF-44E3-9099-C40C66FF867C}">
                  <a14:compatExt spid="_x0000_s501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3098800</xdr:colOff>
          <xdr:row>27</xdr:row>
          <xdr:rowOff>12700</xdr:rowOff>
        </xdr:from>
        <xdr:to>
          <xdr:col>3</xdr:col>
          <xdr:colOff>101600</xdr:colOff>
          <xdr:row>28</xdr:row>
          <xdr:rowOff>0</xdr:rowOff>
        </xdr:to>
        <xdr:sp macro="" textlink="">
          <xdr:nvSpPr>
            <xdr:cNvPr id="50191" name="Check Box 15" hidden="1">
              <a:extLst>
                <a:ext uri="{63B3BB69-23CF-44E3-9099-C40C66FF867C}">
                  <a14:compatExt spid="_x0000_s501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12700</xdr:rowOff>
        </xdr:from>
        <xdr:to>
          <xdr:col>3</xdr:col>
          <xdr:colOff>127000</xdr:colOff>
          <xdr:row>21</xdr:row>
          <xdr:rowOff>342900</xdr:rowOff>
        </xdr:to>
        <xdr:sp macro="" textlink="">
          <xdr:nvSpPr>
            <xdr:cNvPr id="50196" name="Check Box 20" hidden="1">
              <a:extLst>
                <a:ext uri="{63B3BB69-23CF-44E3-9099-C40C66FF867C}">
                  <a14:compatExt spid="_x0000_s50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29</xdr:row>
          <xdr:rowOff>12700</xdr:rowOff>
        </xdr:from>
        <xdr:to>
          <xdr:col>3</xdr:col>
          <xdr:colOff>139700</xdr:colOff>
          <xdr:row>30</xdr:row>
          <xdr:rowOff>0</xdr:rowOff>
        </xdr:to>
        <xdr:sp macro="" textlink="">
          <xdr:nvSpPr>
            <xdr:cNvPr id="50197" name="Check Box 21" hidden="1">
              <a:extLst>
                <a:ext uri="{63B3BB69-23CF-44E3-9099-C40C66FF867C}">
                  <a14:compatExt spid="_x0000_s501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63500</xdr:colOff>
          <xdr:row>20</xdr:row>
          <xdr:rowOff>0</xdr:rowOff>
        </xdr:to>
        <xdr:sp macro="" textlink="">
          <xdr:nvSpPr>
            <xdr:cNvPr id="50212" name="Check Box 36" hidden="1">
              <a:extLst>
                <a:ext uri="{63B3BB69-23CF-44E3-9099-C40C66FF867C}">
                  <a14:compatExt spid="_x0000_s502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4</xdr:col>
          <xdr:colOff>0</xdr:colOff>
          <xdr:row>12</xdr:row>
          <xdr:rowOff>0</xdr:rowOff>
        </xdr:to>
        <xdr:sp macro="" textlink="">
          <xdr:nvSpPr>
            <xdr:cNvPr id="50213" name="Group Box 37" hidden="1">
              <a:extLst>
                <a:ext uri="{63B3BB69-23CF-44E3-9099-C40C66FF867C}">
                  <a14:compatExt spid="_x0000_s502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12700</xdr:rowOff>
        </xdr:from>
        <xdr:to>
          <xdr:col>3</xdr:col>
          <xdr:colOff>63500</xdr:colOff>
          <xdr:row>9</xdr:row>
          <xdr:rowOff>0</xdr:rowOff>
        </xdr:to>
        <xdr:sp macro="" textlink="">
          <xdr:nvSpPr>
            <xdr:cNvPr id="50214" name="Option Button 38" hidden="1">
              <a:extLst>
                <a:ext uri="{63B3BB69-23CF-44E3-9099-C40C66FF867C}">
                  <a14:compatExt spid="_x0000_s502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12700</xdr:rowOff>
        </xdr:from>
        <xdr:to>
          <xdr:col>3</xdr:col>
          <xdr:colOff>63500</xdr:colOff>
          <xdr:row>10</xdr:row>
          <xdr:rowOff>0</xdr:rowOff>
        </xdr:to>
        <xdr:sp macro="" textlink="">
          <xdr:nvSpPr>
            <xdr:cNvPr id="50215" name="Option Button 39" hidden="1">
              <a:extLst>
                <a:ext uri="{63B3BB69-23CF-44E3-9099-C40C66FF867C}">
                  <a14:compatExt spid="_x0000_s502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3098800</xdr:colOff>
          <xdr:row>10</xdr:row>
          <xdr:rowOff>0</xdr:rowOff>
        </xdr:from>
        <xdr:to>
          <xdr:col>3</xdr:col>
          <xdr:colOff>50800</xdr:colOff>
          <xdr:row>10</xdr:row>
          <xdr:rowOff>368300</xdr:rowOff>
        </xdr:to>
        <xdr:sp macro="" textlink="">
          <xdr:nvSpPr>
            <xdr:cNvPr id="50216" name="Option Button 40" hidden="1">
              <a:extLst>
                <a:ext uri="{63B3BB69-23CF-44E3-9099-C40C66FF867C}">
                  <a14:compatExt spid="_x0000_s50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3098800</xdr:colOff>
          <xdr:row>11</xdr:row>
          <xdr:rowOff>12700</xdr:rowOff>
        </xdr:from>
        <xdr:to>
          <xdr:col>3</xdr:col>
          <xdr:colOff>50800</xdr:colOff>
          <xdr:row>12</xdr:row>
          <xdr:rowOff>0</xdr:rowOff>
        </xdr:to>
        <xdr:sp macro="" textlink="">
          <xdr:nvSpPr>
            <xdr:cNvPr id="50217" name="Option Button 41" hidden="1">
              <a:extLst>
                <a:ext uri="{63B3BB69-23CF-44E3-9099-C40C66FF867C}">
                  <a14:compatExt spid="_x0000_s50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704850</xdr:colOff>
      <xdr:row>1</xdr:row>
      <xdr:rowOff>541655</xdr:rowOff>
    </xdr:to>
    <xdr:pic>
      <xdr:nvPicPr>
        <xdr:cNvPr id="19" name="Afbeelding 18" descr="Maup_Systeem:Users:maup:Desktop:CIP-rapport.jpg">
          <a:extLst>
            <a:ext uri="{FF2B5EF4-FFF2-40B4-BE49-F238E27FC236}">
              <a16:creationId xmlns="" xmlns:a16="http://schemas.microsoft.com/office/drawing/2014/main" id="{00000000-0008-0000-0C00-00001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28625" y="238125"/>
          <a:ext cx="685800" cy="503555"/>
        </a:xfrm>
        <a:prstGeom prst="rect">
          <a:avLst/>
        </a:prstGeom>
        <a:noFill/>
        <a:ln w="9525">
          <a:noFill/>
          <a:miter lim="800000"/>
          <a:headEnd/>
          <a:tailEnd/>
        </a:ln>
      </xdr:spPr>
    </xdr:pic>
    <xdr:clientData/>
  </xdr:twoCellAnchor>
  <xdr:twoCellAnchor>
    <xdr:from>
      <xdr:col>1</xdr:col>
      <xdr:colOff>133351</xdr:colOff>
      <xdr:row>4</xdr:row>
      <xdr:rowOff>371475</xdr:rowOff>
    </xdr:from>
    <xdr:to>
      <xdr:col>1</xdr:col>
      <xdr:colOff>3000375</xdr:colOff>
      <xdr:row>6</xdr:row>
      <xdr:rowOff>38099</xdr:rowOff>
    </xdr:to>
    <xdr:sp macro="" textlink="">
      <xdr:nvSpPr>
        <xdr:cNvPr id="18"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542926" y="1619250"/>
          <a:ext cx="2867024" cy="4286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1100"/>
            <a:t>Uitleg: Informatie zodat de burger zijn rechten kan uitoefenen</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4</xdr:col>
          <xdr:colOff>0</xdr:colOff>
          <xdr:row>12</xdr:row>
          <xdr:rowOff>12700</xdr:rowOff>
        </xdr:to>
        <xdr:sp macro="" textlink="">
          <xdr:nvSpPr>
            <xdr:cNvPr id="49153" name="Group Box 1" hidden="1">
              <a:extLst>
                <a:ext uri="{63B3BB69-23CF-44E3-9099-C40C66FF867C}">
                  <a14:compatExt spid="_x0000_s49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4</xdr:row>
          <xdr:rowOff>12700</xdr:rowOff>
        </xdr:to>
        <xdr:sp macro="" textlink="">
          <xdr:nvSpPr>
            <xdr:cNvPr id="49154" name="Option Button 2" hidden="1">
              <a:extLst>
                <a:ext uri="{63B3BB69-23CF-44E3-9099-C40C66FF867C}">
                  <a14:compatExt spid="_x0000_s491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12700</xdr:rowOff>
        </xdr:from>
        <xdr:to>
          <xdr:col>3</xdr:col>
          <xdr:colOff>38100</xdr:colOff>
          <xdr:row>13</xdr:row>
          <xdr:rowOff>304800</xdr:rowOff>
        </xdr:to>
        <xdr:sp macro="" textlink="">
          <xdr:nvSpPr>
            <xdr:cNvPr id="49155" name="Check Box 3" hidden="1">
              <a:extLst>
                <a:ext uri="{63B3BB69-23CF-44E3-9099-C40C66FF867C}">
                  <a14:compatExt spid="_x0000_s491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63500</xdr:colOff>
          <xdr:row>16</xdr:row>
          <xdr:rowOff>0</xdr:rowOff>
        </xdr:to>
        <xdr:sp macro="" textlink="">
          <xdr:nvSpPr>
            <xdr:cNvPr id="49156" name="Check Box 4" hidden="1">
              <a:extLst>
                <a:ext uri="{63B3BB69-23CF-44E3-9099-C40C66FF867C}">
                  <a14:compatExt spid="_x0000_s491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12700</xdr:rowOff>
        </xdr:from>
        <xdr:to>
          <xdr:col>3</xdr:col>
          <xdr:colOff>63500</xdr:colOff>
          <xdr:row>8</xdr:row>
          <xdr:rowOff>368300</xdr:rowOff>
        </xdr:to>
        <xdr:sp macro="" textlink="">
          <xdr:nvSpPr>
            <xdr:cNvPr id="49157" name="Option Button 5" hidden="1">
              <a:extLst>
                <a:ext uri="{63B3BB69-23CF-44E3-9099-C40C66FF867C}">
                  <a14:compatExt spid="_x0000_s49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63500</xdr:colOff>
          <xdr:row>10</xdr:row>
          <xdr:rowOff>0</xdr:rowOff>
        </xdr:to>
        <xdr:sp macro="" textlink="">
          <xdr:nvSpPr>
            <xdr:cNvPr id="49158" name="Option Button 6" hidden="1">
              <a:extLst>
                <a:ext uri="{63B3BB69-23CF-44E3-9099-C40C66FF867C}">
                  <a14:compatExt spid="_x0000_s491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3</xdr:col>
          <xdr:colOff>63500</xdr:colOff>
          <xdr:row>11</xdr:row>
          <xdr:rowOff>0</xdr:rowOff>
        </xdr:to>
        <xdr:sp macro="" textlink="">
          <xdr:nvSpPr>
            <xdr:cNvPr id="49159" name="Option Button 7" hidden="1">
              <a:extLst>
                <a:ext uri="{63B3BB69-23CF-44E3-9099-C40C66FF867C}">
                  <a14:compatExt spid="_x0000_s491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63500</xdr:colOff>
          <xdr:row>22</xdr:row>
          <xdr:rowOff>12700</xdr:rowOff>
        </xdr:to>
        <xdr:sp macro="" textlink="">
          <xdr:nvSpPr>
            <xdr:cNvPr id="49161" name="Check Box 9" hidden="1">
              <a:extLst>
                <a:ext uri="{63B3BB69-23CF-44E3-9099-C40C66FF867C}">
                  <a14:compatExt spid="_x0000_s491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27</xdr:row>
          <xdr:rowOff>12700</xdr:rowOff>
        </xdr:from>
        <xdr:to>
          <xdr:col>3</xdr:col>
          <xdr:colOff>63500</xdr:colOff>
          <xdr:row>28</xdr:row>
          <xdr:rowOff>0</xdr:rowOff>
        </xdr:to>
        <xdr:sp macro="" textlink="">
          <xdr:nvSpPr>
            <xdr:cNvPr id="49162" name="Check Box 10" hidden="1">
              <a:extLst>
                <a:ext uri="{63B3BB69-23CF-44E3-9099-C40C66FF867C}">
                  <a14:compatExt spid="_x0000_s491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63500</xdr:colOff>
          <xdr:row>12</xdr:row>
          <xdr:rowOff>0</xdr:rowOff>
        </xdr:to>
        <xdr:sp macro="" textlink="">
          <xdr:nvSpPr>
            <xdr:cNvPr id="49163" name="Option Button 11" hidden="1">
              <a:extLst>
                <a:ext uri="{63B3BB69-23CF-44E3-9099-C40C66FF867C}">
                  <a14:compatExt spid="_x0000_s49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4</xdr:row>
          <xdr:rowOff>368300</xdr:rowOff>
        </xdr:to>
        <xdr:sp macro="" textlink="">
          <xdr:nvSpPr>
            <xdr:cNvPr id="49164" name="Option Button 12" hidden="1">
              <a:extLst>
                <a:ext uri="{63B3BB69-23CF-44E3-9099-C40C66FF867C}">
                  <a14:compatExt spid="_x0000_s49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368300</xdr:rowOff>
        </xdr:to>
        <xdr:sp macro="" textlink="">
          <xdr:nvSpPr>
            <xdr:cNvPr id="49165" name="Option Button 13" hidden="1">
              <a:extLst>
                <a:ext uri="{63B3BB69-23CF-44E3-9099-C40C66FF867C}">
                  <a14:compatExt spid="_x0000_s491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7</xdr:row>
          <xdr:rowOff>0</xdr:rowOff>
        </xdr:to>
        <xdr:sp macro="" textlink="">
          <xdr:nvSpPr>
            <xdr:cNvPr id="49166" name="Option Button 14" hidden="1">
              <a:extLst>
                <a:ext uri="{63B3BB69-23CF-44E3-9099-C40C66FF867C}">
                  <a14:compatExt spid="_x0000_s491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19</xdr:row>
          <xdr:rowOff>0</xdr:rowOff>
        </xdr:from>
        <xdr:to>
          <xdr:col>3</xdr:col>
          <xdr:colOff>63500</xdr:colOff>
          <xdr:row>20</xdr:row>
          <xdr:rowOff>0</xdr:rowOff>
        </xdr:to>
        <xdr:sp macro="" textlink="">
          <xdr:nvSpPr>
            <xdr:cNvPr id="49168" name="Check Box 16" hidden="1">
              <a:extLst>
                <a:ext uri="{63B3BB69-23CF-44E3-9099-C40C66FF867C}">
                  <a14:compatExt spid="_x0000_s491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3098800</xdr:colOff>
          <xdr:row>25</xdr:row>
          <xdr:rowOff>12700</xdr:rowOff>
        </xdr:from>
        <xdr:to>
          <xdr:col>3</xdr:col>
          <xdr:colOff>101600</xdr:colOff>
          <xdr:row>26</xdr:row>
          <xdr:rowOff>0</xdr:rowOff>
        </xdr:to>
        <xdr:sp macro="" textlink="">
          <xdr:nvSpPr>
            <xdr:cNvPr id="49172" name="Check Box 20" hidden="1">
              <a:extLst>
                <a:ext uri="{63B3BB69-23CF-44E3-9099-C40C66FF867C}">
                  <a14:compatExt spid="_x0000_s491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xdr:col>
      <xdr:colOff>19051</xdr:colOff>
      <xdr:row>1</xdr:row>
      <xdr:rowOff>28575</xdr:rowOff>
    </xdr:from>
    <xdr:to>
      <xdr:col>1</xdr:col>
      <xdr:colOff>704851</xdr:colOff>
      <xdr:row>1</xdr:row>
      <xdr:rowOff>532130</xdr:rowOff>
    </xdr:to>
    <xdr:pic>
      <xdr:nvPicPr>
        <xdr:cNvPr id="21" name="Afbeelding 20" descr="Maup_Systeem:Users:maup:Desktop:CIP-rapport.jpg">
          <a:extLst>
            <a:ext uri="{FF2B5EF4-FFF2-40B4-BE49-F238E27FC236}">
              <a16:creationId xmlns="" xmlns:a16="http://schemas.microsoft.com/office/drawing/2014/main" id="{00000000-0008-0000-0D00-00001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28626" y="228600"/>
          <a:ext cx="685800" cy="503555"/>
        </a:xfrm>
        <a:prstGeom prst="rect">
          <a:avLst/>
        </a:prstGeom>
        <a:noFill/>
        <a:ln w="9525">
          <a:noFill/>
          <a:miter lim="800000"/>
          <a:headEnd/>
          <a:tailEnd/>
        </a:ln>
      </xdr:spPr>
    </xdr:pic>
    <xdr:clientData/>
  </xdr:twoCellAnchor>
  <xdr:twoCellAnchor>
    <xdr:from>
      <xdr:col>1</xdr:col>
      <xdr:colOff>1047750</xdr:colOff>
      <xdr:row>5</xdr:row>
      <xdr:rowOff>76200</xdr:rowOff>
    </xdr:from>
    <xdr:to>
      <xdr:col>1</xdr:col>
      <xdr:colOff>2971800</xdr:colOff>
      <xdr:row>5</xdr:row>
      <xdr:rowOff>304801</xdr:rowOff>
    </xdr:to>
    <xdr:sp macro="" textlink="">
      <xdr:nvSpPr>
        <xdr:cNvPr id="25"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1457325" y="170497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Uitleg: Meldplicht</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4</xdr:col>
          <xdr:colOff>0</xdr:colOff>
          <xdr:row>12</xdr:row>
          <xdr:rowOff>0</xdr:rowOff>
        </xdr:to>
        <xdr:sp macro="" textlink="">
          <xdr:nvSpPr>
            <xdr:cNvPr id="48129" name="Group Box 1" hidden="1">
              <a:extLst>
                <a:ext uri="{63B3BB69-23CF-44E3-9099-C40C66FF867C}">
                  <a14:compatExt spid="_x0000_s48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3</xdr:row>
          <xdr:rowOff>368300</xdr:rowOff>
        </xdr:to>
        <xdr:sp macro="" textlink="">
          <xdr:nvSpPr>
            <xdr:cNvPr id="48130" name="Option Button 2" hidden="1">
              <a:extLst>
                <a:ext uri="{63B3BB69-23CF-44E3-9099-C40C66FF867C}">
                  <a14:compatExt spid="_x0000_s481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12700</xdr:rowOff>
        </xdr:from>
        <xdr:to>
          <xdr:col>3</xdr:col>
          <xdr:colOff>63500</xdr:colOff>
          <xdr:row>8</xdr:row>
          <xdr:rowOff>368300</xdr:rowOff>
        </xdr:to>
        <xdr:sp macro="" textlink="">
          <xdr:nvSpPr>
            <xdr:cNvPr id="48133" name="Option Button 5" hidden="1">
              <a:extLst>
                <a:ext uri="{63B3BB69-23CF-44E3-9099-C40C66FF867C}">
                  <a14:compatExt spid="_x0000_s481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63500</xdr:colOff>
          <xdr:row>9</xdr:row>
          <xdr:rowOff>368300</xdr:rowOff>
        </xdr:to>
        <xdr:sp macro="" textlink="">
          <xdr:nvSpPr>
            <xdr:cNvPr id="48134" name="Option Button 6" hidden="1">
              <a:extLst>
                <a:ext uri="{63B3BB69-23CF-44E3-9099-C40C66FF867C}">
                  <a14:compatExt spid="_x0000_s481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3</xdr:col>
          <xdr:colOff>63500</xdr:colOff>
          <xdr:row>10</xdr:row>
          <xdr:rowOff>368300</xdr:rowOff>
        </xdr:to>
        <xdr:sp macro="" textlink="">
          <xdr:nvSpPr>
            <xdr:cNvPr id="48135" name="Option Button 7" hidden="1">
              <a:extLst>
                <a:ext uri="{63B3BB69-23CF-44E3-9099-C40C66FF867C}">
                  <a14:compatExt spid="_x0000_s481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12700</xdr:rowOff>
        </xdr:from>
        <xdr:to>
          <xdr:col>3</xdr:col>
          <xdr:colOff>63500</xdr:colOff>
          <xdr:row>27</xdr:row>
          <xdr:rowOff>0</xdr:rowOff>
        </xdr:to>
        <xdr:sp macro="" textlink="">
          <xdr:nvSpPr>
            <xdr:cNvPr id="48136" name="Check Box 8" hidden="1">
              <a:extLst>
                <a:ext uri="{63B3BB69-23CF-44E3-9099-C40C66FF867C}">
                  <a14:compatExt spid="_x0000_s481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63500</xdr:colOff>
          <xdr:row>28</xdr:row>
          <xdr:rowOff>342900</xdr:rowOff>
        </xdr:to>
        <xdr:sp macro="" textlink="">
          <xdr:nvSpPr>
            <xdr:cNvPr id="48137" name="Check Box 9" hidden="1">
              <a:extLst>
                <a:ext uri="{63B3BB69-23CF-44E3-9099-C40C66FF867C}">
                  <a14:compatExt spid="_x0000_s481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34</xdr:row>
          <xdr:rowOff>12700</xdr:rowOff>
        </xdr:from>
        <xdr:to>
          <xdr:col>3</xdr:col>
          <xdr:colOff>38100</xdr:colOff>
          <xdr:row>35</xdr:row>
          <xdr:rowOff>12700</xdr:rowOff>
        </xdr:to>
        <xdr:sp macro="" textlink="">
          <xdr:nvSpPr>
            <xdr:cNvPr id="48138" name="Check Box 10" hidden="1">
              <a:extLst>
                <a:ext uri="{63B3BB69-23CF-44E3-9099-C40C66FF867C}">
                  <a14:compatExt spid="_x0000_s48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63500</xdr:colOff>
          <xdr:row>11</xdr:row>
          <xdr:rowOff>368300</xdr:rowOff>
        </xdr:to>
        <xdr:sp macro="" textlink="">
          <xdr:nvSpPr>
            <xdr:cNvPr id="48139" name="Option Button 11" hidden="1">
              <a:extLst>
                <a:ext uri="{63B3BB69-23CF-44E3-9099-C40C66FF867C}">
                  <a14:compatExt spid="_x0000_s481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5</xdr:row>
          <xdr:rowOff>0</xdr:rowOff>
        </xdr:to>
        <xdr:sp macro="" textlink="">
          <xdr:nvSpPr>
            <xdr:cNvPr id="48140" name="Option Button 12" hidden="1">
              <a:extLst>
                <a:ext uri="{63B3BB69-23CF-44E3-9099-C40C66FF867C}">
                  <a14:compatExt spid="_x0000_s481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368300</xdr:rowOff>
        </xdr:to>
        <xdr:sp macro="" textlink="">
          <xdr:nvSpPr>
            <xdr:cNvPr id="48141" name="Option Button 13" hidden="1">
              <a:extLst>
                <a:ext uri="{63B3BB69-23CF-44E3-9099-C40C66FF867C}">
                  <a14:compatExt spid="_x0000_s481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7</xdr:row>
          <xdr:rowOff>0</xdr:rowOff>
        </xdr:to>
        <xdr:sp macro="" textlink="">
          <xdr:nvSpPr>
            <xdr:cNvPr id="48142" name="Option Button 14" hidden="1">
              <a:extLst>
                <a:ext uri="{63B3BB69-23CF-44E3-9099-C40C66FF867C}">
                  <a14:compatExt spid="_x0000_s481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xdr:row>
          <xdr:rowOff>0</xdr:rowOff>
        </xdr:from>
        <xdr:to>
          <xdr:col>3</xdr:col>
          <xdr:colOff>63500</xdr:colOff>
          <xdr:row>25</xdr:row>
          <xdr:rowOff>0</xdr:rowOff>
        </xdr:to>
        <xdr:sp macro="" textlink="">
          <xdr:nvSpPr>
            <xdr:cNvPr id="48149" name="Check Box 21" hidden="1">
              <a:extLst>
                <a:ext uri="{63B3BB69-23CF-44E3-9099-C40C66FF867C}">
                  <a14:compatExt spid="_x0000_s48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12700</xdr:rowOff>
        </xdr:from>
        <xdr:to>
          <xdr:col>3</xdr:col>
          <xdr:colOff>63500</xdr:colOff>
          <xdr:row>21</xdr:row>
          <xdr:rowOff>0</xdr:rowOff>
        </xdr:to>
        <xdr:sp macro="" textlink="">
          <xdr:nvSpPr>
            <xdr:cNvPr id="48150" name="Check Box 22" hidden="1">
              <a:extLst>
                <a:ext uri="{63B3BB69-23CF-44E3-9099-C40C66FF867C}">
                  <a14:compatExt spid="_x0000_s481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22</xdr:row>
          <xdr:rowOff>0</xdr:rowOff>
        </xdr:from>
        <xdr:to>
          <xdr:col>3</xdr:col>
          <xdr:colOff>76200</xdr:colOff>
          <xdr:row>22</xdr:row>
          <xdr:rowOff>342900</xdr:rowOff>
        </xdr:to>
        <xdr:sp macro="" textlink="">
          <xdr:nvSpPr>
            <xdr:cNvPr id="48151" name="Check Box 23" hidden="1">
              <a:extLst>
                <a:ext uri="{63B3BB69-23CF-44E3-9099-C40C66FF867C}">
                  <a14:compatExt spid="_x0000_s481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4</xdr:col>
          <xdr:colOff>0</xdr:colOff>
          <xdr:row>17</xdr:row>
          <xdr:rowOff>0</xdr:rowOff>
        </xdr:to>
        <xdr:sp macro="" textlink="">
          <xdr:nvSpPr>
            <xdr:cNvPr id="48152" name="Group Box 24" hidden="1">
              <a:extLst>
                <a:ext uri="{63B3BB69-23CF-44E3-9099-C40C66FF867C}">
                  <a14:compatExt spid="_x0000_s48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32</xdr:row>
          <xdr:rowOff>12700</xdr:rowOff>
        </xdr:from>
        <xdr:to>
          <xdr:col>3</xdr:col>
          <xdr:colOff>63500</xdr:colOff>
          <xdr:row>33</xdr:row>
          <xdr:rowOff>12700</xdr:rowOff>
        </xdr:to>
        <xdr:sp macro="" textlink="">
          <xdr:nvSpPr>
            <xdr:cNvPr id="48157" name="Check Box 29" hidden="1">
              <a:extLst>
                <a:ext uri="{63B3BB69-23CF-44E3-9099-C40C66FF867C}">
                  <a14:compatExt spid="_x0000_s48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4</xdr:col>
          <xdr:colOff>0</xdr:colOff>
          <xdr:row>17</xdr:row>
          <xdr:rowOff>0</xdr:rowOff>
        </xdr:to>
        <xdr:sp macro="" textlink="">
          <xdr:nvSpPr>
            <xdr:cNvPr id="48162" name="Group Box 34" hidden="1">
              <a:extLst>
                <a:ext uri="{63B3BB69-23CF-44E3-9099-C40C66FF867C}">
                  <a14:compatExt spid="_x0000_s481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12700</xdr:rowOff>
        </xdr:from>
        <xdr:to>
          <xdr:col>3</xdr:col>
          <xdr:colOff>63500</xdr:colOff>
          <xdr:row>14</xdr:row>
          <xdr:rowOff>0</xdr:rowOff>
        </xdr:to>
        <xdr:sp macro="" textlink="">
          <xdr:nvSpPr>
            <xdr:cNvPr id="48164" name="Option Button 36" hidden="1">
              <a:extLst>
                <a:ext uri="{63B3BB69-23CF-44E3-9099-C40C66FF867C}">
                  <a14:compatExt spid="_x0000_s48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63500</xdr:colOff>
          <xdr:row>14</xdr:row>
          <xdr:rowOff>368300</xdr:rowOff>
        </xdr:to>
        <xdr:sp macro="" textlink="">
          <xdr:nvSpPr>
            <xdr:cNvPr id="48165" name="Option Button 37" hidden="1">
              <a:extLst>
                <a:ext uri="{63B3BB69-23CF-44E3-9099-C40C66FF867C}">
                  <a14:compatExt spid="_x0000_s481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12700</xdr:rowOff>
        </xdr:from>
        <xdr:to>
          <xdr:col>3</xdr:col>
          <xdr:colOff>63500</xdr:colOff>
          <xdr:row>16</xdr:row>
          <xdr:rowOff>0</xdr:rowOff>
        </xdr:to>
        <xdr:sp macro="" textlink="">
          <xdr:nvSpPr>
            <xdr:cNvPr id="48166" name="Option Button 38" hidden="1">
              <a:extLst>
                <a:ext uri="{63B3BB69-23CF-44E3-9099-C40C66FF867C}">
                  <a14:compatExt spid="_x0000_s481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63500</xdr:colOff>
          <xdr:row>16</xdr:row>
          <xdr:rowOff>368300</xdr:rowOff>
        </xdr:to>
        <xdr:sp macro="" textlink="">
          <xdr:nvSpPr>
            <xdr:cNvPr id="48167" name="Option Button 39" hidden="1">
              <a:extLst>
                <a:ext uri="{63B3BB69-23CF-44E3-9099-C40C66FF867C}">
                  <a14:compatExt spid="_x0000_s481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xdr:col>
      <xdr:colOff>9525</xdr:colOff>
      <xdr:row>4</xdr:row>
      <xdr:rowOff>390525</xdr:rowOff>
    </xdr:from>
    <xdr:to>
      <xdr:col>2</xdr:col>
      <xdr:colOff>600075</xdr:colOff>
      <xdr:row>4</xdr:row>
      <xdr:rowOff>3133725</xdr:rowOff>
    </xdr:to>
    <xdr:graphicFrame macro="">
      <xdr:nvGraphicFramePr>
        <xdr:cNvPr id="2" name="Grafiek 1">
          <a:extLst>
            <a:ext uri="{FF2B5EF4-FFF2-40B4-BE49-F238E27FC236}">
              <a16:creationId xmlns=""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28575</xdr:colOff>
      <xdr:row>4</xdr:row>
      <xdr:rowOff>2609850</xdr:rowOff>
    </xdr:from>
    <xdr:to>
      <xdr:col>1</xdr:col>
      <xdr:colOff>714375</xdr:colOff>
      <xdr:row>4</xdr:row>
      <xdr:rowOff>3113405</xdr:rowOff>
    </xdr:to>
    <xdr:pic>
      <xdr:nvPicPr>
        <xdr:cNvPr id="9" name="Afbeelding 8" descr="Maup_Systeem:Users:maup:Desktop:CIP-rapport.jpg">
          <a:extLst>
            <a:ext uri="{FF2B5EF4-FFF2-40B4-BE49-F238E27FC236}">
              <a16:creationId xmlns="" xmlns:a16="http://schemas.microsoft.com/office/drawing/2014/main" id="{00000000-0008-0000-0E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3813" t="20201" r="23813" b="49156"/>
        <a:stretch>
          <a:fillRect/>
        </a:stretch>
      </xdr:blipFill>
      <xdr:spPr bwMode="auto">
        <a:xfrm>
          <a:off x="638175" y="3371850"/>
          <a:ext cx="685800" cy="503555"/>
        </a:xfrm>
        <a:prstGeom prst="rect">
          <a:avLst/>
        </a:prstGeom>
        <a:noFill/>
        <a:ln w="9525">
          <a:noFill/>
          <a:miter lim="800000"/>
          <a:headEnd/>
          <a:tailEnd/>
        </a:ln>
      </xdr:spPr>
    </xdr:pic>
    <xdr:clientData/>
  </xdr:twoCellAnchor>
  <xdr:twoCellAnchor>
    <xdr:from>
      <xdr:col>1</xdr:col>
      <xdr:colOff>2752725</xdr:colOff>
      <xdr:row>4</xdr:row>
      <xdr:rowOff>3228975</xdr:rowOff>
    </xdr:from>
    <xdr:to>
      <xdr:col>3</xdr:col>
      <xdr:colOff>0</xdr:colOff>
      <xdr:row>4</xdr:row>
      <xdr:rowOff>3476625</xdr:rowOff>
    </xdr:to>
    <xdr:sp macro="" textlink="">
      <xdr:nvSpPr>
        <xdr:cNvPr id="4" name="Rechthoek: afgeronde hoeken 33">
          <a:hlinkClick xmlns:r="http://schemas.openxmlformats.org/officeDocument/2006/relationships" r:id="rId3"/>
          <a:extLst>
            <a:ext uri="{FF2B5EF4-FFF2-40B4-BE49-F238E27FC236}">
              <a16:creationId xmlns="" xmlns:a16="http://schemas.microsoft.com/office/drawing/2014/main" id="{00000000-0008-0000-0100-000022000000}"/>
            </a:ext>
          </a:extLst>
        </xdr:cNvPr>
        <xdr:cNvSpPr/>
      </xdr:nvSpPr>
      <xdr:spPr>
        <a:xfrm>
          <a:off x="3362325" y="4181475"/>
          <a:ext cx="2676525" cy="247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Naar begin van</a:t>
          </a:r>
          <a:r>
            <a:rPr lang="nl-NL" sz="1100" baseline="0"/>
            <a:t> de Privacy Selfassessment</a:t>
          </a:r>
          <a:r>
            <a:rPr lang="nl-NL" sz="1100"/>
            <a:t> </a:t>
          </a:r>
        </a:p>
      </xdr:txBody>
    </xdr:sp>
    <xdr:clientData/>
  </xdr:twoCellAnchor>
  <xdr:twoCellAnchor>
    <xdr:from>
      <xdr:col>1</xdr:col>
      <xdr:colOff>0</xdr:colOff>
      <xdr:row>4</xdr:row>
      <xdr:rowOff>3228975</xdr:rowOff>
    </xdr:from>
    <xdr:to>
      <xdr:col>1</xdr:col>
      <xdr:colOff>2676525</xdr:colOff>
      <xdr:row>4</xdr:row>
      <xdr:rowOff>3476625</xdr:rowOff>
    </xdr:to>
    <xdr:sp macro="" textlink="">
      <xdr:nvSpPr>
        <xdr:cNvPr id="10" name="Rechthoek: afgeronde hoeken 33">
          <a:hlinkClick xmlns:r="http://schemas.openxmlformats.org/officeDocument/2006/relationships" r:id="rId4"/>
          <a:extLst>
            <a:ext uri="{FF2B5EF4-FFF2-40B4-BE49-F238E27FC236}">
              <a16:creationId xmlns="" xmlns:a16="http://schemas.microsoft.com/office/drawing/2014/main" id="{00000000-0008-0000-0100-000022000000}"/>
            </a:ext>
          </a:extLst>
        </xdr:cNvPr>
        <xdr:cNvSpPr/>
      </xdr:nvSpPr>
      <xdr:spPr>
        <a:xfrm>
          <a:off x="609600" y="4181475"/>
          <a:ext cx="2676525" cy="247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naar laatste</a:t>
          </a:r>
          <a:r>
            <a:rPr lang="nl-NL" sz="1100" baseline="0"/>
            <a:t> vraag</a:t>
          </a:r>
          <a:endParaRPr lang="nl-NL" sz="1100"/>
        </a:p>
      </xdr:txBody>
    </xdr:sp>
    <xdr:clientData/>
  </xdr:twoCellAnchor>
  <mc:AlternateContent xmlns:mc="http://schemas.openxmlformats.org/markup-compatibility/2006">
    <mc:Choice xmlns:a14="http://schemas.microsoft.com/office/drawing/2010/main" Requires="a14">
      <xdr:twoCellAnchor editAs="oneCell">
        <xdr:from>
          <xdr:col>0</xdr:col>
          <xdr:colOff>596900</xdr:colOff>
          <xdr:row>4</xdr:row>
          <xdr:rowOff>3759200</xdr:rowOff>
        </xdr:from>
        <xdr:to>
          <xdr:col>3</xdr:col>
          <xdr:colOff>0</xdr:colOff>
          <xdr:row>10</xdr:row>
          <xdr:rowOff>25400</xdr:rowOff>
        </xdr:to>
        <xdr:sp macro="" textlink="">
          <xdr:nvSpPr>
            <xdr:cNvPr id="56321" name="Group Box 1" hidden="1">
              <a:extLst>
                <a:ext uri="{63B3BB69-23CF-44E3-9099-C40C66FF867C}">
                  <a14:compatExt spid="_x0000_s56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2</xdr:col>
          <xdr:colOff>292100</xdr:colOff>
          <xdr:row>5</xdr:row>
          <xdr:rowOff>266700</xdr:rowOff>
        </xdr:to>
        <xdr:sp macro="" textlink="">
          <xdr:nvSpPr>
            <xdr:cNvPr id="56323" name="Option Button 3" hidden="1">
              <a:extLst>
                <a:ext uri="{63B3BB69-23CF-44E3-9099-C40C66FF867C}">
                  <a14:compatExt spid="_x0000_s563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25400</xdr:rowOff>
        </xdr:from>
        <xdr:to>
          <xdr:col>2</xdr:col>
          <xdr:colOff>330200</xdr:colOff>
          <xdr:row>7</xdr:row>
          <xdr:rowOff>25400</xdr:rowOff>
        </xdr:to>
        <xdr:sp macro="" textlink="">
          <xdr:nvSpPr>
            <xdr:cNvPr id="56324" name="Option Button 4" hidden="1">
              <a:extLst>
                <a:ext uri="{63B3BB69-23CF-44E3-9099-C40C66FF867C}">
                  <a14:compatExt spid="_x0000_s563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xdr:row>
          <xdr:rowOff>25400</xdr:rowOff>
        </xdr:from>
        <xdr:to>
          <xdr:col>2</xdr:col>
          <xdr:colOff>292100</xdr:colOff>
          <xdr:row>7</xdr:row>
          <xdr:rowOff>254000</xdr:rowOff>
        </xdr:to>
        <xdr:sp macro="" textlink="">
          <xdr:nvSpPr>
            <xdr:cNvPr id="56325" name="Option Button 5" hidden="1">
              <a:extLst>
                <a:ext uri="{63B3BB69-23CF-44E3-9099-C40C66FF867C}">
                  <a14:compatExt spid="_x0000_s563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12700</xdr:rowOff>
        </xdr:from>
        <xdr:to>
          <xdr:col>2</xdr:col>
          <xdr:colOff>330200</xdr:colOff>
          <xdr:row>9</xdr:row>
          <xdr:rowOff>0</xdr:rowOff>
        </xdr:to>
        <xdr:sp macro="" textlink="">
          <xdr:nvSpPr>
            <xdr:cNvPr id="56326" name="Option Button 6" hidden="1">
              <a:extLst>
                <a:ext uri="{63B3BB69-23CF-44E3-9099-C40C66FF867C}">
                  <a14:compatExt spid="_x0000_s563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12700</xdr:rowOff>
        </xdr:from>
        <xdr:to>
          <xdr:col>2</xdr:col>
          <xdr:colOff>330200</xdr:colOff>
          <xdr:row>10</xdr:row>
          <xdr:rowOff>0</xdr:rowOff>
        </xdr:to>
        <xdr:sp macro="" textlink="">
          <xdr:nvSpPr>
            <xdr:cNvPr id="56327" name="Option Button 7" hidden="1">
              <a:extLst>
                <a:ext uri="{63B3BB69-23CF-44E3-9099-C40C66FF867C}">
                  <a14:compatExt spid="_x0000_s563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2</xdr:col>
      <xdr:colOff>4562475</xdr:colOff>
      <xdr:row>2</xdr:row>
      <xdr:rowOff>647700</xdr:rowOff>
    </xdr:from>
    <xdr:to>
      <xdr:col>2</xdr:col>
      <xdr:colOff>6486525</xdr:colOff>
      <xdr:row>2</xdr:row>
      <xdr:rowOff>876301</xdr:rowOff>
    </xdr:to>
    <xdr:sp macro="" textlink="">
      <xdr:nvSpPr>
        <xdr:cNvPr id="2" name="Rechthoek: afgeronde hoeken 33">
          <a:hlinkClick xmlns:r="http://schemas.openxmlformats.org/officeDocument/2006/relationships" r:id="rId1"/>
          <a:extLst>
            <a:ext uri="{FF2B5EF4-FFF2-40B4-BE49-F238E27FC236}">
              <a16:creationId xmlns="" xmlns:a16="http://schemas.microsoft.com/office/drawing/2014/main" id="{00000000-0008-0000-0100-000022000000}"/>
            </a:ext>
          </a:extLst>
        </xdr:cNvPr>
        <xdr:cNvSpPr/>
      </xdr:nvSpPr>
      <xdr:spPr>
        <a:xfrm>
          <a:off x="5543550" y="1123950"/>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4495800</xdr:colOff>
      <xdr:row>19</xdr:row>
      <xdr:rowOff>66675</xdr:rowOff>
    </xdr:from>
    <xdr:to>
      <xdr:col>2</xdr:col>
      <xdr:colOff>6419850</xdr:colOff>
      <xdr:row>19</xdr:row>
      <xdr:rowOff>295276</xdr:rowOff>
    </xdr:to>
    <xdr:sp macro="" textlink="">
      <xdr:nvSpPr>
        <xdr:cNvPr id="7" name="Rechthoek: afgeronde hoeken 33">
          <a:hlinkClick xmlns:r="http://schemas.openxmlformats.org/officeDocument/2006/relationships" r:id="rId1"/>
          <a:extLst>
            <a:ext uri="{FF2B5EF4-FFF2-40B4-BE49-F238E27FC236}">
              <a16:creationId xmlns="" xmlns:a16="http://schemas.microsoft.com/office/drawing/2014/main" id="{00000000-0008-0000-0100-000022000000}"/>
            </a:ext>
          </a:extLst>
        </xdr:cNvPr>
        <xdr:cNvSpPr/>
      </xdr:nvSpPr>
      <xdr:spPr>
        <a:xfrm>
          <a:off x="5476875" y="726757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4791075</xdr:colOff>
      <xdr:row>28</xdr:row>
      <xdr:rowOff>142875</xdr:rowOff>
    </xdr:from>
    <xdr:to>
      <xdr:col>2</xdr:col>
      <xdr:colOff>6715125</xdr:colOff>
      <xdr:row>28</xdr:row>
      <xdr:rowOff>371476</xdr:rowOff>
    </xdr:to>
    <xdr:sp macro="" textlink="">
      <xdr:nvSpPr>
        <xdr:cNvPr id="8"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5772150" y="1014412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4752975</xdr:colOff>
      <xdr:row>37</xdr:row>
      <xdr:rowOff>114300</xdr:rowOff>
    </xdr:from>
    <xdr:to>
      <xdr:col>2</xdr:col>
      <xdr:colOff>6677025</xdr:colOff>
      <xdr:row>37</xdr:row>
      <xdr:rowOff>342901</xdr:rowOff>
    </xdr:to>
    <xdr:sp macro="" textlink="">
      <xdr:nvSpPr>
        <xdr:cNvPr id="9"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5734050" y="1364932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4705350</xdr:colOff>
      <xdr:row>52</xdr:row>
      <xdr:rowOff>76200</xdr:rowOff>
    </xdr:from>
    <xdr:to>
      <xdr:col>2</xdr:col>
      <xdr:colOff>6629400</xdr:colOff>
      <xdr:row>52</xdr:row>
      <xdr:rowOff>304801</xdr:rowOff>
    </xdr:to>
    <xdr:sp macro="" textlink="">
      <xdr:nvSpPr>
        <xdr:cNvPr id="13"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5686425" y="16783050"/>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4724400</xdr:colOff>
      <xdr:row>59</xdr:row>
      <xdr:rowOff>723900</xdr:rowOff>
    </xdr:from>
    <xdr:to>
      <xdr:col>2</xdr:col>
      <xdr:colOff>6648450</xdr:colOff>
      <xdr:row>59</xdr:row>
      <xdr:rowOff>952501</xdr:rowOff>
    </xdr:to>
    <xdr:sp macro="" textlink="">
      <xdr:nvSpPr>
        <xdr:cNvPr id="14" name="Rechthoek: afgeronde hoeken 33">
          <a:hlinkClick xmlns:r="http://schemas.openxmlformats.org/officeDocument/2006/relationships" r:id="rId3"/>
          <a:extLst>
            <a:ext uri="{FF2B5EF4-FFF2-40B4-BE49-F238E27FC236}">
              <a16:creationId xmlns="" xmlns:a16="http://schemas.microsoft.com/office/drawing/2014/main" id="{00000000-0008-0000-0100-000022000000}"/>
            </a:ext>
          </a:extLst>
        </xdr:cNvPr>
        <xdr:cNvSpPr/>
      </xdr:nvSpPr>
      <xdr:spPr>
        <a:xfrm>
          <a:off x="5705475" y="1900237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4705350</xdr:colOff>
      <xdr:row>73</xdr:row>
      <xdr:rowOff>238125</xdr:rowOff>
    </xdr:from>
    <xdr:to>
      <xdr:col>2</xdr:col>
      <xdr:colOff>6629400</xdr:colOff>
      <xdr:row>73</xdr:row>
      <xdr:rowOff>466726</xdr:rowOff>
    </xdr:to>
    <xdr:sp macro="" textlink="">
      <xdr:nvSpPr>
        <xdr:cNvPr id="15" name="Rechthoek: afgeronde hoeken 33">
          <a:hlinkClick xmlns:r="http://schemas.openxmlformats.org/officeDocument/2006/relationships" r:id="rId3"/>
          <a:extLst>
            <a:ext uri="{FF2B5EF4-FFF2-40B4-BE49-F238E27FC236}">
              <a16:creationId xmlns="" xmlns:a16="http://schemas.microsoft.com/office/drawing/2014/main" id="{00000000-0008-0000-0100-000022000000}"/>
            </a:ext>
          </a:extLst>
        </xdr:cNvPr>
        <xdr:cNvSpPr/>
      </xdr:nvSpPr>
      <xdr:spPr>
        <a:xfrm>
          <a:off x="5686425" y="2321242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4733925</xdr:colOff>
      <xdr:row>96</xdr:row>
      <xdr:rowOff>47625</xdr:rowOff>
    </xdr:from>
    <xdr:to>
      <xdr:col>2</xdr:col>
      <xdr:colOff>6657975</xdr:colOff>
      <xdr:row>96</xdr:row>
      <xdr:rowOff>276226</xdr:rowOff>
    </xdr:to>
    <xdr:sp macro="" textlink="">
      <xdr:nvSpPr>
        <xdr:cNvPr id="17" name="Rechthoek: afgeronde hoeken 33">
          <a:hlinkClick xmlns:r="http://schemas.openxmlformats.org/officeDocument/2006/relationships" r:id="rId4"/>
          <a:extLst>
            <a:ext uri="{FF2B5EF4-FFF2-40B4-BE49-F238E27FC236}">
              <a16:creationId xmlns="" xmlns:a16="http://schemas.microsoft.com/office/drawing/2014/main" id="{00000000-0008-0000-0100-000022000000}"/>
            </a:ext>
          </a:extLst>
        </xdr:cNvPr>
        <xdr:cNvSpPr/>
      </xdr:nvSpPr>
      <xdr:spPr>
        <a:xfrm>
          <a:off x="5715000" y="28384500"/>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4743450</xdr:colOff>
      <xdr:row>115</xdr:row>
      <xdr:rowOff>57150</xdr:rowOff>
    </xdr:from>
    <xdr:to>
      <xdr:col>2</xdr:col>
      <xdr:colOff>6667500</xdr:colOff>
      <xdr:row>115</xdr:row>
      <xdr:rowOff>285751</xdr:rowOff>
    </xdr:to>
    <xdr:sp macro="" textlink="">
      <xdr:nvSpPr>
        <xdr:cNvPr id="18" name="Rechthoek: afgeronde hoeken 33">
          <a:hlinkClick xmlns:r="http://schemas.openxmlformats.org/officeDocument/2006/relationships" r:id="rId4"/>
          <a:extLst>
            <a:ext uri="{FF2B5EF4-FFF2-40B4-BE49-F238E27FC236}">
              <a16:creationId xmlns="" xmlns:a16="http://schemas.microsoft.com/office/drawing/2014/main" id="{00000000-0008-0000-0100-000022000000}"/>
            </a:ext>
          </a:extLst>
        </xdr:cNvPr>
        <xdr:cNvSpPr/>
      </xdr:nvSpPr>
      <xdr:spPr>
        <a:xfrm>
          <a:off x="5724525" y="3603307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4743450</xdr:colOff>
      <xdr:row>121</xdr:row>
      <xdr:rowOff>314325</xdr:rowOff>
    </xdr:from>
    <xdr:to>
      <xdr:col>2</xdr:col>
      <xdr:colOff>6667500</xdr:colOff>
      <xdr:row>121</xdr:row>
      <xdr:rowOff>542926</xdr:rowOff>
    </xdr:to>
    <xdr:sp macro="" textlink="">
      <xdr:nvSpPr>
        <xdr:cNvPr id="19" name="Rechthoek: afgeronde hoeken 33">
          <a:hlinkClick xmlns:r="http://schemas.openxmlformats.org/officeDocument/2006/relationships" r:id="rId5"/>
          <a:extLst>
            <a:ext uri="{FF2B5EF4-FFF2-40B4-BE49-F238E27FC236}">
              <a16:creationId xmlns="" xmlns:a16="http://schemas.microsoft.com/office/drawing/2014/main" id="{00000000-0008-0000-0100-000022000000}"/>
            </a:ext>
          </a:extLst>
        </xdr:cNvPr>
        <xdr:cNvSpPr/>
      </xdr:nvSpPr>
      <xdr:spPr>
        <a:xfrm>
          <a:off x="5724525" y="3763327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4733925</xdr:colOff>
      <xdr:row>129</xdr:row>
      <xdr:rowOff>66675</xdr:rowOff>
    </xdr:from>
    <xdr:to>
      <xdr:col>2</xdr:col>
      <xdr:colOff>6657975</xdr:colOff>
      <xdr:row>129</xdr:row>
      <xdr:rowOff>295276</xdr:rowOff>
    </xdr:to>
    <xdr:sp macro="" textlink="">
      <xdr:nvSpPr>
        <xdr:cNvPr id="20" name="Rechthoek: afgeronde hoeken 33">
          <a:hlinkClick xmlns:r="http://schemas.openxmlformats.org/officeDocument/2006/relationships" r:id="rId5"/>
          <a:extLst>
            <a:ext uri="{FF2B5EF4-FFF2-40B4-BE49-F238E27FC236}">
              <a16:creationId xmlns="" xmlns:a16="http://schemas.microsoft.com/office/drawing/2014/main" id="{00000000-0008-0000-0100-000022000000}"/>
            </a:ext>
          </a:extLst>
        </xdr:cNvPr>
        <xdr:cNvSpPr/>
      </xdr:nvSpPr>
      <xdr:spPr>
        <a:xfrm>
          <a:off x="5715000" y="3950017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4686300</xdr:colOff>
      <xdr:row>137</xdr:row>
      <xdr:rowOff>47625</xdr:rowOff>
    </xdr:from>
    <xdr:to>
      <xdr:col>2</xdr:col>
      <xdr:colOff>6610350</xdr:colOff>
      <xdr:row>137</xdr:row>
      <xdr:rowOff>276226</xdr:rowOff>
    </xdr:to>
    <xdr:sp macro="" textlink="">
      <xdr:nvSpPr>
        <xdr:cNvPr id="21" name="Rechthoek: afgeronde hoeken 33">
          <a:hlinkClick xmlns:r="http://schemas.openxmlformats.org/officeDocument/2006/relationships" r:id="rId6"/>
          <a:extLst>
            <a:ext uri="{FF2B5EF4-FFF2-40B4-BE49-F238E27FC236}">
              <a16:creationId xmlns="" xmlns:a16="http://schemas.microsoft.com/office/drawing/2014/main" id="{00000000-0008-0000-0100-000022000000}"/>
            </a:ext>
          </a:extLst>
        </xdr:cNvPr>
        <xdr:cNvSpPr/>
      </xdr:nvSpPr>
      <xdr:spPr>
        <a:xfrm>
          <a:off x="5667375" y="4176712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4714875</xdr:colOff>
      <xdr:row>144</xdr:row>
      <xdr:rowOff>314325</xdr:rowOff>
    </xdr:from>
    <xdr:to>
      <xdr:col>2</xdr:col>
      <xdr:colOff>6638925</xdr:colOff>
      <xdr:row>144</xdr:row>
      <xdr:rowOff>542926</xdr:rowOff>
    </xdr:to>
    <xdr:sp macro="" textlink="">
      <xdr:nvSpPr>
        <xdr:cNvPr id="22" name="Rechthoek: afgeronde hoeken 33">
          <a:hlinkClick xmlns:r="http://schemas.openxmlformats.org/officeDocument/2006/relationships" r:id="rId6"/>
          <a:extLst>
            <a:ext uri="{FF2B5EF4-FFF2-40B4-BE49-F238E27FC236}">
              <a16:creationId xmlns="" xmlns:a16="http://schemas.microsoft.com/office/drawing/2014/main" id="{00000000-0008-0000-0100-000022000000}"/>
            </a:ext>
          </a:extLst>
        </xdr:cNvPr>
        <xdr:cNvSpPr/>
      </xdr:nvSpPr>
      <xdr:spPr>
        <a:xfrm>
          <a:off x="5695950" y="4355782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4752975</xdr:colOff>
      <xdr:row>154</xdr:row>
      <xdr:rowOff>85725</xdr:rowOff>
    </xdr:from>
    <xdr:to>
      <xdr:col>2</xdr:col>
      <xdr:colOff>6677025</xdr:colOff>
      <xdr:row>154</xdr:row>
      <xdr:rowOff>314326</xdr:rowOff>
    </xdr:to>
    <xdr:sp macro="" textlink="">
      <xdr:nvSpPr>
        <xdr:cNvPr id="23" name="Rechthoek: afgeronde hoeken 33">
          <a:hlinkClick xmlns:r="http://schemas.openxmlformats.org/officeDocument/2006/relationships" r:id="rId7"/>
          <a:extLst>
            <a:ext uri="{FF2B5EF4-FFF2-40B4-BE49-F238E27FC236}">
              <a16:creationId xmlns="" xmlns:a16="http://schemas.microsoft.com/office/drawing/2014/main" id="{00000000-0008-0000-0100-000022000000}"/>
            </a:ext>
          </a:extLst>
        </xdr:cNvPr>
        <xdr:cNvSpPr/>
      </xdr:nvSpPr>
      <xdr:spPr>
        <a:xfrm>
          <a:off x="5734050" y="4586287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4733925</xdr:colOff>
      <xdr:row>169</xdr:row>
      <xdr:rowOff>76200</xdr:rowOff>
    </xdr:from>
    <xdr:to>
      <xdr:col>2</xdr:col>
      <xdr:colOff>6657975</xdr:colOff>
      <xdr:row>169</xdr:row>
      <xdr:rowOff>304801</xdr:rowOff>
    </xdr:to>
    <xdr:sp macro="" textlink="">
      <xdr:nvSpPr>
        <xdr:cNvPr id="24" name="Rechthoek: afgeronde hoeken 33">
          <a:hlinkClick xmlns:r="http://schemas.openxmlformats.org/officeDocument/2006/relationships" r:id="rId7"/>
          <a:extLst>
            <a:ext uri="{FF2B5EF4-FFF2-40B4-BE49-F238E27FC236}">
              <a16:creationId xmlns="" xmlns:a16="http://schemas.microsoft.com/office/drawing/2014/main" id="{00000000-0008-0000-0100-000022000000}"/>
            </a:ext>
          </a:extLst>
        </xdr:cNvPr>
        <xdr:cNvSpPr/>
      </xdr:nvSpPr>
      <xdr:spPr>
        <a:xfrm>
          <a:off x="5715000" y="49091850"/>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4714875</xdr:colOff>
      <xdr:row>187</xdr:row>
      <xdr:rowOff>66675</xdr:rowOff>
    </xdr:from>
    <xdr:to>
      <xdr:col>2</xdr:col>
      <xdr:colOff>6638925</xdr:colOff>
      <xdr:row>187</xdr:row>
      <xdr:rowOff>295276</xdr:rowOff>
    </xdr:to>
    <xdr:sp macro="" textlink="">
      <xdr:nvSpPr>
        <xdr:cNvPr id="25" name="Rechthoek: afgeronde hoeken 33">
          <a:hlinkClick xmlns:r="http://schemas.openxmlformats.org/officeDocument/2006/relationships" r:id="rId8"/>
          <a:extLst>
            <a:ext uri="{FF2B5EF4-FFF2-40B4-BE49-F238E27FC236}">
              <a16:creationId xmlns="" xmlns:a16="http://schemas.microsoft.com/office/drawing/2014/main" id="{00000000-0008-0000-0100-000022000000}"/>
            </a:ext>
          </a:extLst>
        </xdr:cNvPr>
        <xdr:cNvSpPr/>
      </xdr:nvSpPr>
      <xdr:spPr>
        <a:xfrm>
          <a:off x="5695950" y="5434012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4705350</xdr:colOff>
      <xdr:row>205</xdr:row>
      <xdr:rowOff>85725</xdr:rowOff>
    </xdr:from>
    <xdr:to>
      <xdr:col>2</xdr:col>
      <xdr:colOff>6629400</xdr:colOff>
      <xdr:row>205</xdr:row>
      <xdr:rowOff>314326</xdr:rowOff>
    </xdr:to>
    <xdr:sp macro="" textlink="">
      <xdr:nvSpPr>
        <xdr:cNvPr id="26" name="Rechthoek: afgeronde hoeken 33">
          <a:hlinkClick xmlns:r="http://schemas.openxmlformats.org/officeDocument/2006/relationships" r:id="rId9"/>
          <a:extLst>
            <a:ext uri="{FF2B5EF4-FFF2-40B4-BE49-F238E27FC236}">
              <a16:creationId xmlns="" xmlns:a16="http://schemas.microsoft.com/office/drawing/2014/main" id="{00000000-0008-0000-0100-000022000000}"/>
            </a:ext>
          </a:extLst>
        </xdr:cNvPr>
        <xdr:cNvSpPr/>
      </xdr:nvSpPr>
      <xdr:spPr>
        <a:xfrm>
          <a:off x="5686425" y="59016900"/>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twoCellAnchor>
    <xdr:from>
      <xdr:col>2</xdr:col>
      <xdr:colOff>4705350</xdr:colOff>
      <xdr:row>213</xdr:row>
      <xdr:rowOff>66675</xdr:rowOff>
    </xdr:from>
    <xdr:to>
      <xdr:col>2</xdr:col>
      <xdr:colOff>6629400</xdr:colOff>
      <xdr:row>213</xdr:row>
      <xdr:rowOff>295276</xdr:rowOff>
    </xdr:to>
    <xdr:sp macro="" textlink="">
      <xdr:nvSpPr>
        <xdr:cNvPr id="27" name="Rechthoek: afgeronde hoeken 33">
          <a:hlinkClick xmlns:r="http://schemas.openxmlformats.org/officeDocument/2006/relationships" r:id="rId10"/>
          <a:extLst>
            <a:ext uri="{FF2B5EF4-FFF2-40B4-BE49-F238E27FC236}">
              <a16:creationId xmlns="" xmlns:a16="http://schemas.microsoft.com/office/drawing/2014/main" id="{00000000-0008-0000-0100-000022000000}"/>
            </a:ext>
          </a:extLst>
        </xdr:cNvPr>
        <xdr:cNvSpPr/>
      </xdr:nvSpPr>
      <xdr:spPr>
        <a:xfrm>
          <a:off x="5686425" y="6127432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Terug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664166</xdr:colOff>
      <xdr:row>9</xdr:row>
      <xdr:rowOff>109617</xdr:rowOff>
    </xdr:from>
    <xdr:to>
      <xdr:col>1</xdr:col>
      <xdr:colOff>2588216</xdr:colOff>
      <xdr:row>9</xdr:row>
      <xdr:rowOff>335312</xdr:rowOff>
    </xdr:to>
    <xdr:sp macro="" textlink="">
      <xdr:nvSpPr>
        <xdr:cNvPr id="2" name="Rechthoek: afgeronde hoeken 1">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1073741" y="2967117"/>
          <a:ext cx="1924050" cy="22569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1100"/>
            <a:t>Uitleg: </a:t>
          </a:r>
          <a:r>
            <a:rPr lang="nl-NL" sz="1100" baseline="0"/>
            <a:t> W</a:t>
          </a:r>
          <a:r>
            <a:rPr lang="nl-NL" sz="1100"/>
            <a:t>ettelijke</a:t>
          </a:r>
          <a:r>
            <a:rPr lang="nl-NL" sz="1100" baseline="0"/>
            <a:t> beginselen</a:t>
          </a:r>
          <a:endParaRPr lang="nl-NL" sz="1100"/>
        </a:p>
      </xdr:txBody>
    </xdr:sp>
    <xdr:clientData/>
  </xdr:twoCellAnchor>
  <xdr:twoCellAnchor>
    <xdr:from>
      <xdr:col>1</xdr:col>
      <xdr:colOff>568594</xdr:colOff>
      <xdr:row>4</xdr:row>
      <xdr:rowOff>99608</xdr:rowOff>
    </xdr:from>
    <xdr:to>
      <xdr:col>1</xdr:col>
      <xdr:colOff>2492644</xdr:colOff>
      <xdr:row>4</xdr:row>
      <xdr:rowOff>328209</xdr:rowOff>
    </xdr:to>
    <xdr:sp macro="" textlink="">
      <xdr:nvSpPr>
        <xdr:cNvPr id="34"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978169" y="1347383"/>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1100"/>
            <a:t>Uitleg: Privacybeleid</a:t>
          </a:r>
        </a:p>
      </xdr:txBody>
    </xdr:sp>
    <xdr:clientData/>
  </xdr:twoCellAnchor>
  <xdr:twoCellAnchor editAs="oneCell">
    <xdr:from>
      <xdr:col>1</xdr:col>
      <xdr:colOff>19050</xdr:colOff>
      <xdr:row>1</xdr:row>
      <xdr:rowOff>38100</xdr:rowOff>
    </xdr:from>
    <xdr:to>
      <xdr:col>1</xdr:col>
      <xdr:colOff>704850</xdr:colOff>
      <xdr:row>1</xdr:row>
      <xdr:rowOff>541655</xdr:rowOff>
    </xdr:to>
    <xdr:pic>
      <xdr:nvPicPr>
        <xdr:cNvPr id="18" name="Afbeelding 17" descr="Maup_Systeem:Users:maup:Desktop:CIP-rapport.jpg">
          <a:extLst>
            <a:ext uri="{FF2B5EF4-FFF2-40B4-BE49-F238E27FC236}">
              <a16:creationId xmlns="" xmlns:a16="http://schemas.microsoft.com/office/drawing/2014/main" id="{00000000-0008-0000-0100-000012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3813" t="20201" r="23813" b="49156"/>
        <a:stretch>
          <a:fillRect/>
        </a:stretch>
      </xdr:blipFill>
      <xdr:spPr bwMode="auto">
        <a:xfrm>
          <a:off x="428625" y="238125"/>
          <a:ext cx="685800" cy="50355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4</xdr:col>
          <xdr:colOff>0</xdr:colOff>
          <xdr:row>12</xdr:row>
          <xdr:rowOff>12700</xdr:rowOff>
        </xdr:to>
        <xdr:sp macro="" textlink="">
          <xdr:nvSpPr>
            <xdr:cNvPr id="1049" name="Group Box 25" hidden="1">
              <a:extLst>
                <a:ext uri="{63B3BB69-23CF-44E3-9099-C40C66FF867C}">
                  <a14:compatExt spid="_x0000_s1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4</xdr:row>
          <xdr:rowOff>0</xdr:rowOff>
        </xdr:to>
        <xdr:sp macro="" textlink="">
          <xdr:nvSpPr>
            <xdr:cNvPr id="1030" name="Option Button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12700</xdr:rowOff>
        </xdr:from>
        <xdr:to>
          <xdr:col>3</xdr:col>
          <xdr:colOff>38100</xdr:colOff>
          <xdr:row>13</xdr:row>
          <xdr:rowOff>304800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38100</xdr:colOff>
          <xdr:row>16</xdr:row>
          <xdr:rowOff>25400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12700</xdr:rowOff>
        </xdr:from>
        <xdr:to>
          <xdr:col>3</xdr:col>
          <xdr:colOff>63500</xdr:colOff>
          <xdr:row>9</xdr:row>
          <xdr:rowOff>12700</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63500</xdr:colOff>
          <xdr:row>10</xdr:row>
          <xdr:rowOff>0</xdr:rowOff>
        </xdr:to>
        <xdr:sp macro="" textlink="">
          <xdr:nvSpPr>
            <xdr:cNvPr id="1047" name="Option Button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3</xdr:col>
          <xdr:colOff>63500</xdr:colOff>
          <xdr:row>10</xdr:row>
          <xdr:rowOff>330200</xdr:rowOff>
        </xdr:to>
        <xdr:sp macro="" textlink="">
          <xdr:nvSpPr>
            <xdr:cNvPr id="1048" name="Option Button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63500</xdr:colOff>
          <xdr:row>21</xdr:row>
          <xdr:rowOff>342900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12700</xdr:rowOff>
        </xdr:from>
        <xdr:to>
          <xdr:col>3</xdr:col>
          <xdr:colOff>63500</xdr:colOff>
          <xdr:row>26</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12700</xdr:rowOff>
        </xdr:from>
        <xdr:to>
          <xdr:col>3</xdr:col>
          <xdr:colOff>63500</xdr:colOff>
          <xdr:row>12</xdr:row>
          <xdr:rowOff>0</xdr:rowOff>
        </xdr:to>
        <xdr:sp macro="" textlink="">
          <xdr:nvSpPr>
            <xdr:cNvPr id="1056" name="Option Button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4</xdr:row>
          <xdr:rowOff>368300</xdr:rowOff>
        </xdr:to>
        <xdr:sp macro="" textlink="">
          <xdr:nvSpPr>
            <xdr:cNvPr id="1060" name="Option Button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304800</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63500</xdr:colOff>
          <xdr:row>6</xdr:row>
          <xdr:rowOff>368300</xdr:rowOff>
        </xdr:to>
        <xdr:sp macro="" textlink="">
          <xdr:nvSpPr>
            <xdr:cNvPr id="1062" name="Option Button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25400</xdr:rowOff>
        </xdr:from>
        <xdr:to>
          <xdr:col>3</xdr:col>
          <xdr:colOff>63500</xdr:colOff>
          <xdr:row>19</xdr:row>
          <xdr:rowOff>495300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28575</xdr:rowOff>
    </xdr:from>
    <xdr:to>
      <xdr:col>1</xdr:col>
      <xdr:colOff>704850</xdr:colOff>
      <xdr:row>1</xdr:row>
      <xdr:rowOff>532130</xdr:rowOff>
    </xdr:to>
    <xdr:pic>
      <xdr:nvPicPr>
        <xdr:cNvPr id="18" name="Afbeelding 17" descr="Maup_Systeem:Users:maup:Desktop:CIP-rapport.jpg">
          <a:extLst>
            <a:ext uri="{FF2B5EF4-FFF2-40B4-BE49-F238E27FC236}">
              <a16:creationId xmlns="" xmlns:a16="http://schemas.microsoft.com/office/drawing/2014/main" id="{00000000-0008-0000-02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28625" y="228600"/>
          <a:ext cx="685800" cy="50355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4</xdr:col>
          <xdr:colOff>0</xdr:colOff>
          <xdr:row>12</xdr:row>
          <xdr:rowOff>12700</xdr:rowOff>
        </xdr:to>
        <xdr:sp macro="" textlink="">
          <xdr:nvSpPr>
            <xdr:cNvPr id="18433" name="Group Box 1" hidden="1">
              <a:extLst>
                <a:ext uri="{63B3BB69-23CF-44E3-9099-C40C66FF867C}">
                  <a14:compatExt spid="_x0000_s184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3</xdr:row>
          <xdr:rowOff>368300</xdr:rowOff>
        </xdr:to>
        <xdr:sp macro="" textlink="">
          <xdr:nvSpPr>
            <xdr:cNvPr id="18434" name="Option Button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12700</xdr:rowOff>
        </xdr:from>
        <xdr:to>
          <xdr:col>3</xdr:col>
          <xdr:colOff>38100</xdr:colOff>
          <xdr:row>13</xdr:row>
          <xdr:rowOff>304800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38100</xdr:colOff>
          <xdr:row>16</xdr:row>
          <xdr:rowOff>25400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12700</xdr:rowOff>
        </xdr:from>
        <xdr:to>
          <xdr:col>3</xdr:col>
          <xdr:colOff>63500</xdr:colOff>
          <xdr:row>9</xdr:row>
          <xdr:rowOff>12700</xdr:rowOff>
        </xdr:to>
        <xdr:sp macro="" textlink="">
          <xdr:nvSpPr>
            <xdr:cNvPr id="18437" name="Option Button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63500</xdr:colOff>
          <xdr:row>10</xdr:row>
          <xdr:rowOff>0</xdr:rowOff>
        </xdr:to>
        <xdr:sp macro="" textlink="">
          <xdr:nvSpPr>
            <xdr:cNvPr id="18438" name="Option Button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3</xdr:col>
          <xdr:colOff>63500</xdr:colOff>
          <xdr:row>10</xdr:row>
          <xdr:rowOff>368300</xdr:rowOff>
        </xdr:to>
        <xdr:sp macro="" textlink="">
          <xdr:nvSpPr>
            <xdr:cNvPr id="18439" name="Option Button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12700</xdr:rowOff>
        </xdr:from>
        <xdr:to>
          <xdr:col>3</xdr:col>
          <xdr:colOff>63500</xdr:colOff>
          <xdr:row>20</xdr:row>
          <xdr:rowOff>0</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22</xdr:row>
          <xdr:rowOff>12700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12700</xdr:rowOff>
        </xdr:from>
        <xdr:to>
          <xdr:col>3</xdr:col>
          <xdr:colOff>63500</xdr:colOff>
          <xdr:row>26</xdr:row>
          <xdr:rowOff>0</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12700</xdr:rowOff>
        </xdr:from>
        <xdr:to>
          <xdr:col>3</xdr:col>
          <xdr:colOff>63500</xdr:colOff>
          <xdr:row>12</xdr:row>
          <xdr:rowOff>0</xdr:rowOff>
        </xdr:to>
        <xdr:sp macro="" textlink="">
          <xdr:nvSpPr>
            <xdr:cNvPr id="18443" name="Option Button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4</xdr:row>
          <xdr:rowOff>368300</xdr:rowOff>
        </xdr:to>
        <xdr:sp macro="" textlink="">
          <xdr:nvSpPr>
            <xdr:cNvPr id="18444" name="Option Button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368300</xdr:rowOff>
        </xdr:to>
        <xdr:sp macro="" textlink="">
          <xdr:nvSpPr>
            <xdr:cNvPr id="18445" name="Option Button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6</xdr:row>
          <xdr:rowOff>368300</xdr:rowOff>
        </xdr:to>
        <xdr:sp macro="" textlink="">
          <xdr:nvSpPr>
            <xdr:cNvPr id="18446" name="Option Button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xdr:row>
      <xdr:rowOff>28575</xdr:rowOff>
    </xdr:from>
    <xdr:to>
      <xdr:col>1</xdr:col>
      <xdr:colOff>704850</xdr:colOff>
      <xdr:row>1</xdr:row>
      <xdr:rowOff>532130</xdr:rowOff>
    </xdr:to>
    <xdr:pic>
      <xdr:nvPicPr>
        <xdr:cNvPr id="27" name="Afbeelding 26" descr="Maup_Systeem:Users:maup:Desktop:CIP-rapport.jpg">
          <a:extLst>
            <a:ext uri="{FF2B5EF4-FFF2-40B4-BE49-F238E27FC236}">
              <a16:creationId xmlns="" xmlns:a16="http://schemas.microsoft.com/office/drawing/2014/main" id="{00000000-0008-0000-03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28625" y="228600"/>
          <a:ext cx="685800" cy="503555"/>
        </a:xfrm>
        <a:prstGeom prst="rect">
          <a:avLst/>
        </a:prstGeom>
        <a:noFill/>
        <a:ln w="9525">
          <a:noFill/>
          <a:miter lim="800000"/>
          <a:headEnd/>
          <a:tailEnd/>
        </a:ln>
      </xdr:spPr>
    </xdr:pic>
    <xdr:clientData/>
  </xdr:twoCellAnchor>
  <xdr:twoCellAnchor>
    <xdr:from>
      <xdr:col>1</xdr:col>
      <xdr:colOff>666749</xdr:colOff>
      <xdr:row>4</xdr:row>
      <xdr:rowOff>371475</xdr:rowOff>
    </xdr:from>
    <xdr:to>
      <xdr:col>1</xdr:col>
      <xdr:colOff>2962275</xdr:colOff>
      <xdr:row>6</xdr:row>
      <xdr:rowOff>0</xdr:rowOff>
    </xdr:to>
    <xdr:sp macro="" textlink="">
      <xdr:nvSpPr>
        <xdr:cNvPr id="28"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1076324" y="1619250"/>
          <a:ext cx="2295526" cy="390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b="0"/>
            <a:t>Uitleg: </a:t>
          </a:r>
          <a:r>
            <a:rPr lang="nl-NL" sz="1100" b="0">
              <a:solidFill>
                <a:schemeClr val="lt1"/>
              </a:solidFill>
              <a:effectLst/>
              <a:latin typeface="+mn-lt"/>
              <a:ea typeface="+mn-ea"/>
              <a:cs typeface="+mn-cs"/>
            </a:rPr>
            <a:t>gegevensbeschermingseffect-</a:t>
          </a:r>
        </a:p>
        <a:p>
          <a:pPr marL="0" marR="0" indent="0" algn="ctr" defTabSz="914400" eaLnBrk="1" fontAlgn="auto" latinLnBrk="0" hangingPunct="1">
            <a:lnSpc>
              <a:spcPct val="100000"/>
            </a:lnSpc>
            <a:spcBef>
              <a:spcPts val="0"/>
            </a:spcBef>
            <a:spcAft>
              <a:spcPts val="0"/>
            </a:spcAft>
            <a:buClrTx/>
            <a:buSzTx/>
            <a:buFontTx/>
            <a:buNone/>
            <a:tabLst/>
            <a:defRPr/>
          </a:pPr>
          <a:r>
            <a:rPr lang="nl-NL" sz="1100" b="0">
              <a:solidFill>
                <a:schemeClr val="lt1"/>
              </a:solidFill>
              <a:effectLst/>
              <a:latin typeface="+mn-lt"/>
              <a:ea typeface="+mn-ea"/>
              <a:cs typeface="+mn-cs"/>
            </a:rPr>
            <a:t>beoordeling (GEB)</a:t>
          </a:r>
        </a:p>
        <a:p>
          <a:pPr algn="ctr"/>
          <a:endParaRPr lang="nl-NL" sz="1100" b="0"/>
        </a:p>
      </xdr:txBody>
    </xdr:sp>
    <xdr:clientData/>
  </xdr:twoCellAnchor>
  <xdr:twoCellAnchor>
    <xdr:from>
      <xdr:col>1</xdr:col>
      <xdr:colOff>676274</xdr:colOff>
      <xdr:row>12</xdr:row>
      <xdr:rowOff>152400</xdr:rowOff>
    </xdr:from>
    <xdr:to>
      <xdr:col>1</xdr:col>
      <xdr:colOff>2971800</xdr:colOff>
      <xdr:row>12</xdr:row>
      <xdr:rowOff>371475</xdr:rowOff>
    </xdr:to>
    <xdr:sp macro="" textlink="">
      <xdr:nvSpPr>
        <xdr:cNvPr id="30" name="Rechthoek: afgeronde hoeken 33">
          <a:hlinkClick xmlns:r="http://schemas.openxmlformats.org/officeDocument/2006/relationships" r:id="rId3"/>
          <a:extLst>
            <a:ext uri="{FF2B5EF4-FFF2-40B4-BE49-F238E27FC236}">
              <a16:creationId xmlns="" xmlns:a16="http://schemas.microsoft.com/office/drawing/2014/main" id="{00000000-0008-0000-0100-000022000000}"/>
            </a:ext>
          </a:extLst>
        </xdr:cNvPr>
        <xdr:cNvSpPr/>
      </xdr:nvSpPr>
      <xdr:spPr>
        <a:xfrm>
          <a:off x="1085849" y="3771900"/>
          <a:ext cx="2295526" cy="219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b="0"/>
            <a:t>Uitleg:  Principes Privacy by Design</a:t>
          </a:r>
        </a:p>
      </xdr:txBody>
    </xdr:sp>
    <xdr:clientData/>
  </xdr:twoCellAnchor>
  <xdr:twoCellAnchor>
    <xdr:from>
      <xdr:col>1</xdr:col>
      <xdr:colOff>990599</xdr:colOff>
      <xdr:row>11</xdr:row>
      <xdr:rowOff>247651</xdr:rowOff>
    </xdr:from>
    <xdr:to>
      <xdr:col>1</xdr:col>
      <xdr:colOff>2962274</xdr:colOff>
      <xdr:row>12</xdr:row>
      <xdr:rowOff>95251</xdr:rowOff>
    </xdr:to>
    <xdr:sp macro="" textlink="">
      <xdr:nvSpPr>
        <xdr:cNvPr id="31" name="Rechthoek: afgeronde hoeken 33">
          <a:hlinkClick xmlns:r="http://schemas.openxmlformats.org/officeDocument/2006/relationships" r:id="rId4"/>
          <a:extLst>
            <a:ext uri="{FF2B5EF4-FFF2-40B4-BE49-F238E27FC236}">
              <a16:creationId xmlns="" xmlns:a16="http://schemas.microsoft.com/office/drawing/2014/main" id="{00000000-0008-0000-0100-000022000000}"/>
            </a:ext>
          </a:extLst>
        </xdr:cNvPr>
        <xdr:cNvSpPr/>
      </xdr:nvSpPr>
      <xdr:spPr>
        <a:xfrm>
          <a:off x="1400174" y="3486151"/>
          <a:ext cx="1971675" cy="228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b="0"/>
            <a:t>Uitleg:  Privacy by Design</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4</xdr:col>
          <xdr:colOff>0</xdr:colOff>
          <xdr:row>14</xdr:row>
          <xdr:rowOff>12700</xdr:rowOff>
        </xdr:to>
        <xdr:sp macro="" textlink="">
          <xdr:nvSpPr>
            <xdr:cNvPr id="34817" name="Group Box 1" hidden="1">
              <a:extLst>
                <a:ext uri="{63B3BB69-23CF-44E3-9099-C40C66FF867C}">
                  <a14:compatExt spid="_x0000_s348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4</xdr:row>
          <xdr:rowOff>0</xdr:rowOff>
        </xdr:to>
        <xdr:sp macro="" textlink="">
          <xdr:nvSpPr>
            <xdr:cNvPr id="34818" name="Option Button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12700</xdr:rowOff>
        </xdr:from>
        <xdr:to>
          <xdr:col>3</xdr:col>
          <xdr:colOff>38100</xdr:colOff>
          <xdr:row>22</xdr:row>
          <xdr:rowOff>304800</xdr:rowOff>
        </xdr:to>
        <xdr:sp macro="" textlink="">
          <xdr:nvSpPr>
            <xdr:cNvPr id="34819" name="Check Box 3" hidden="1">
              <a:extLst>
                <a:ext uri="{63B3BB69-23CF-44E3-9099-C40C66FF867C}">
                  <a14:compatExt spid="_x0000_s348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63500</xdr:colOff>
          <xdr:row>25</xdr:row>
          <xdr:rowOff>0</xdr:rowOff>
        </xdr:to>
        <xdr:sp macro="" textlink="">
          <xdr:nvSpPr>
            <xdr:cNvPr id="34820" name="Check Box 4" hidden="1">
              <a:extLst>
                <a:ext uri="{63B3BB69-23CF-44E3-9099-C40C66FF867C}">
                  <a14:compatExt spid="_x0000_s348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12700</xdr:rowOff>
        </xdr:from>
        <xdr:to>
          <xdr:col>3</xdr:col>
          <xdr:colOff>63500</xdr:colOff>
          <xdr:row>11</xdr:row>
          <xdr:rowOff>0</xdr:rowOff>
        </xdr:to>
        <xdr:sp macro="" textlink="">
          <xdr:nvSpPr>
            <xdr:cNvPr id="34821" name="Option Button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25400</xdr:rowOff>
        </xdr:from>
        <xdr:to>
          <xdr:col>3</xdr:col>
          <xdr:colOff>63500</xdr:colOff>
          <xdr:row>11</xdr:row>
          <xdr:rowOff>368300</xdr:rowOff>
        </xdr:to>
        <xdr:sp macro="" textlink="">
          <xdr:nvSpPr>
            <xdr:cNvPr id="34822" name="Option Button 6" hidden="1">
              <a:extLst>
                <a:ext uri="{63B3BB69-23CF-44E3-9099-C40C66FF867C}">
                  <a14:compatExt spid="_x0000_s348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12700</xdr:rowOff>
        </xdr:from>
        <xdr:to>
          <xdr:col>3</xdr:col>
          <xdr:colOff>63500</xdr:colOff>
          <xdr:row>13</xdr:row>
          <xdr:rowOff>0</xdr:rowOff>
        </xdr:to>
        <xdr:sp macro="" textlink="">
          <xdr:nvSpPr>
            <xdr:cNvPr id="34823" name="Option Button 7" hidden="1">
              <a:extLst>
                <a:ext uri="{63B3BB69-23CF-44E3-9099-C40C66FF867C}">
                  <a14:compatExt spid="_x0000_s348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12700</xdr:rowOff>
        </xdr:from>
        <xdr:to>
          <xdr:col>3</xdr:col>
          <xdr:colOff>63500</xdr:colOff>
          <xdr:row>29</xdr:row>
          <xdr:rowOff>0</xdr:rowOff>
        </xdr:to>
        <xdr:sp macro="" textlink="">
          <xdr:nvSpPr>
            <xdr:cNvPr id="34824" name="Check Box 8" hidden="1">
              <a:extLst>
                <a:ext uri="{63B3BB69-23CF-44E3-9099-C40C66FF867C}">
                  <a14:compatExt spid="_x0000_s348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63500</xdr:colOff>
          <xdr:row>31</xdr:row>
          <xdr:rowOff>0</xdr:rowOff>
        </xdr:to>
        <xdr:sp macro="" textlink="">
          <xdr:nvSpPr>
            <xdr:cNvPr id="34825" name="Check Box 9" hidden="1">
              <a:extLst>
                <a:ext uri="{63B3BB69-23CF-44E3-9099-C40C66FF867C}">
                  <a14:compatExt spid="_x0000_s348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34</xdr:row>
          <xdr:rowOff>12700</xdr:rowOff>
        </xdr:from>
        <xdr:to>
          <xdr:col>3</xdr:col>
          <xdr:colOff>38100</xdr:colOff>
          <xdr:row>35</xdr:row>
          <xdr:rowOff>0</xdr:rowOff>
        </xdr:to>
        <xdr:sp macro="" textlink="">
          <xdr:nvSpPr>
            <xdr:cNvPr id="34826" name="Check Box 10" hidden="1">
              <a:extLst>
                <a:ext uri="{63B3BB69-23CF-44E3-9099-C40C66FF867C}">
                  <a14:compatExt spid="_x0000_s348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5</xdr:row>
          <xdr:rowOff>0</xdr:rowOff>
        </xdr:to>
        <xdr:sp macro="" textlink="">
          <xdr:nvSpPr>
            <xdr:cNvPr id="34828" name="Option Button 12" hidden="1">
              <a:extLst>
                <a:ext uri="{63B3BB69-23CF-44E3-9099-C40C66FF867C}">
                  <a14:compatExt spid="_x0000_s348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6</xdr:row>
          <xdr:rowOff>0</xdr:rowOff>
        </xdr:to>
        <xdr:sp macro="" textlink="">
          <xdr:nvSpPr>
            <xdr:cNvPr id="34829" name="Option Button 13" hidden="1">
              <a:extLst>
                <a:ext uri="{63B3BB69-23CF-44E3-9099-C40C66FF867C}">
                  <a14:compatExt spid="_x0000_s348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6</xdr:row>
          <xdr:rowOff>368300</xdr:rowOff>
        </xdr:to>
        <xdr:sp macro="" textlink="">
          <xdr:nvSpPr>
            <xdr:cNvPr id="34830" name="Option Button 14" hidden="1">
              <a:extLst>
                <a:ext uri="{63B3BB69-23CF-44E3-9099-C40C66FF867C}">
                  <a14:compatExt spid="_x0000_s348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12700</xdr:rowOff>
        </xdr:from>
        <xdr:to>
          <xdr:col>3</xdr:col>
          <xdr:colOff>50800</xdr:colOff>
          <xdr:row>9</xdr:row>
          <xdr:rowOff>12700</xdr:rowOff>
        </xdr:to>
        <xdr:sp macro="" textlink="">
          <xdr:nvSpPr>
            <xdr:cNvPr id="34831" name="Check Box 15" hidden="1">
              <a:extLst>
                <a:ext uri="{63B3BB69-23CF-44E3-9099-C40C66FF867C}">
                  <a14:compatExt spid="_x0000_s348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12700</xdr:rowOff>
        </xdr:from>
        <xdr:to>
          <xdr:col>3</xdr:col>
          <xdr:colOff>50800</xdr:colOff>
          <xdr:row>15</xdr:row>
          <xdr:rowOff>304800</xdr:rowOff>
        </xdr:to>
        <xdr:sp macro="" textlink="">
          <xdr:nvSpPr>
            <xdr:cNvPr id="34833" name="Check Box 17" hidden="1">
              <a:extLst>
                <a:ext uri="{63B3BB69-23CF-44E3-9099-C40C66FF867C}">
                  <a14:compatExt spid="_x0000_s348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4</xdr:col>
          <xdr:colOff>25400</xdr:colOff>
          <xdr:row>21</xdr:row>
          <xdr:rowOff>12700</xdr:rowOff>
        </xdr:to>
        <xdr:sp macro="" textlink="">
          <xdr:nvSpPr>
            <xdr:cNvPr id="34834" name="Group Box 18" hidden="1">
              <a:extLst>
                <a:ext uri="{63B3BB69-23CF-44E3-9099-C40C66FF867C}">
                  <a14:compatExt spid="_x0000_s348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12700</xdr:rowOff>
        </xdr:from>
        <xdr:to>
          <xdr:col>3</xdr:col>
          <xdr:colOff>63500</xdr:colOff>
          <xdr:row>18</xdr:row>
          <xdr:rowOff>12700</xdr:rowOff>
        </xdr:to>
        <xdr:sp macro="" textlink="">
          <xdr:nvSpPr>
            <xdr:cNvPr id="34835" name="Option Button 19" hidden="1">
              <a:extLst>
                <a:ext uri="{63B3BB69-23CF-44E3-9099-C40C66FF867C}">
                  <a14:compatExt spid="_x0000_s348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25400</xdr:rowOff>
        </xdr:from>
        <xdr:to>
          <xdr:col>3</xdr:col>
          <xdr:colOff>63500</xdr:colOff>
          <xdr:row>19</xdr:row>
          <xdr:rowOff>12700</xdr:rowOff>
        </xdr:to>
        <xdr:sp macro="" textlink="">
          <xdr:nvSpPr>
            <xdr:cNvPr id="34836" name="Option Button 20" hidden="1">
              <a:extLst>
                <a:ext uri="{63B3BB69-23CF-44E3-9099-C40C66FF867C}">
                  <a14:compatExt spid="_x0000_s348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19</xdr:row>
          <xdr:rowOff>12700</xdr:rowOff>
        </xdr:from>
        <xdr:to>
          <xdr:col>3</xdr:col>
          <xdr:colOff>63500</xdr:colOff>
          <xdr:row>19</xdr:row>
          <xdr:rowOff>368300</xdr:rowOff>
        </xdr:to>
        <xdr:sp macro="" textlink="">
          <xdr:nvSpPr>
            <xdr:cNvPr id="34837" name="Option Button 21" hidden="1">
              <a:extLst>
                <a:ext uri="{63B3BB69-23CF-44E3-9099-C40C66FF867C}">
                  <a14:compatExt spid="_x0000_s348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12700</xdr:rowOff>
        </xdr:from>
        <xdr:to>
          <xdr:col>3</xdr:col>
          <xdr:colOff>50800</xdr:colOff>
          <xdr:row>15</xdr:row>
          <xdr:rowOff>304800</xdr:rowOff>
        </xdr:to>
        <xdr:sp macro="" textlink="">
          <xdr:nvSpPr>
            <xdr:cNvPr id="34839" name="Check Box 23" hidden="1">
              <a:extLst>
                <a:ext uri="{63B3BB69-23CF-44E3-9099-C40C66FF867C}">
                  <a14:compatExt spid="_x0000_s348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63500</xdr:colOff>
          <xdr:row>14</xdr:row>
          <xdr:rowOff>0</xdr:rowOff>
        </xdr:to>
        <xdr:sp macro="" textlink="">
          <xdr:nvSpPr>
            <xdr:cNvPr id="34841" name="Option Button 25" hidden="1">
              <a:extLst>
                <a:ext uri="{63B3BB69-23CF-44E3-9099-C40C66FF867C}">
                  <a14:compatExt spid="_x0000_s348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63500</xdr:colOff>
          <xdr:row>20</xdr:row>
          <xdr:rowOff>368300</xdr:rowOff>
        </xdr:to>
        <xdr:sp macro="" textlink="">
          <xdr:nvSpPr>
            <xdr:cNvPr id="34845" name="Option Button 29" hidden="1">
              <a:extLst>
                <a:ext uri="{63B3BB69-23CF-44E3-9099-C40C66FF867C}">
                  <a14:compatExt spid="_x0000_s348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1</xdr:row>
      <xdr:rowOff>228600</xdr:rowOff>
    </xdr:from>
    <xdr:to>
      <xdr:col>1</xdr:col>
      <xdr:colOff>714375</xdr:colOff>
      <xdr:row>1</xdr:row>
      <xdr:rowOff>732155</xdr:rowOff>
    </xdr:to>
    <xdr:pic>
      <xdr:nvPicPr>
        <xdr:cNvPr id="18" name="Afbeelding 17" descr="Maup_Systeem:Users:maup:Desktop:CIP-rapport.jpg">
          <a:extLst>
            <a:ext uri="{FF2B5EF4-FFF2-40B4-BE49-F238E27FC236}">
              <a16:creationId xmlns="" xmlns:a16="http://schemas.microsoft.com/office/drawing/2014/main" id="{00000000-0008-0000-04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38150" y="428625"/>
          <a:ext cx="685800" cy="503555"/>
        </a:xfrm>
        <a:prstGeom prst="rect">
          <a:avLst/>
        </a:prstGeom>
        <a:noFill/>
        <a:ln w="9525">
          <a:noFill/>
          <a:miter lim="800000"/>
          <a:headEnd/>
          <a:tailEnd/>
        </a:ln>
      </xdr:spPr>
    </xdr:pic>
    <xdr:clientData/>
  </xdr:twoCellAnchor>
  <xdr:twoCellAnchor>
    <xdr:from>
      <xdr:col>1</xdr:col>
      <xdr:colOff>1057275</xdr:colOff>
      <xdr:row>5</xdr:row>
      <xdr:rowOff>85725</xdr:rowOff>
    </xdr:from>
    <xdr:to>
      <xdr:col>1</xdr:col>
      <xdr:colOff>2981325</xdr:colOff>
      <xdr:row>5</xdr:row>
      <xdr:rowOff>314326</xdr:rowOff>
    </xdr:to>
    <xdr:sp macro="" textlink="">
      <xdr:nvSpPr>
        <xdr:cNvPr id="19"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1466850" y="2962275"/>
          <a:ext cx="1924050" cy="228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ctr"/>
          <a:r>
            <a:rPr lang="nl-NL" sz="1100"/>
            <a:t>Uitleg: Doeleinden</a:t>
          </a:r>
        </a:p>
      </xdr:txBody>
    </xdr:sp>
    <xdr:clientData/>
  </xdr:twoCellAnchor>
  <xdr:twoCellAnchor>
    <xdr:from>
      <xdr:col>1</xdr:col>
      <xdr:colOff>695324</xdr:colOff>
      <xdr:row>10</xdr:row>
      <xdr:rowOff>76200</xdr:rowOff>
    </xdr:from>
    <xdr:to>
      <xdr:col>1</xdr:col>
      <xdr:colOff>2962275</xdr:colOff>
      <xdr:row>10</xdr:row>
      <xdr:rowOff>323851</xdr:rowOff>
    </xdr:to>
    <xdr:sp macro="" textlink="">
      <xdr:nvSpPr>
        <xdr:cNvPr id="20" name="Rechthoek: afgeronde hoeken 33">
          <a:hlinkClick xmlns:r="http://schemas.openxmlformats.org/officeDocument/2006/relationships" r:id="rId3"/>
          <a:extLst>
            <a:ext uri="{FF2B5EF4-FFF2-40B4-BE49-F238E27FC236}">
              <a16:creationId xmlns="" xmlns:a16="http://schemas.microsoft.com/office/drawing/2014/main" id="{00000000-0008-0000-0100-000022000000}"/>
            </a:ext>
          </a:extLst>
        </xdr:cNvPr>
        <xdr:cNvSpPr/>
      </xdr:nvSpPr>
      <xdr:spPr>
        <a:xfrm>
          <a:off x="1104899" y="4562475"/>
          <a:ext cx="2266951" cy="2476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1100"/>
            <a:t>Uitleg: Rechtvaardigingsgronden</a:t>
          </a:r>
        </a:p>
      </xdr:txBody>
    </xdr:sp>
    <xdr:clientData/>
  </xdr:twoCellAnchor>
  <mc:AlternateContent xmlns:mc="http://schemas.openxmlformats.org/markup-compatibility/2006">
    <mc:Choice xmlns:a14="http://schemas.microsoft.com/office/drawing/2010/main" Requires="a14">
      <xdr:twoCellAnchor editAs="oneCell">
        <xdr:from>
          <xdr:col>0</xdr:col>
          <xdr:colOff>406400</xdr:colOff>
          <xdr:row>8</xdr:row>
          <xdr:rowOff>12700</xdr:rowOff>
        </xdr:from>
        <xdr:to>
          <xdr:col>4</xdr:col>
          <xdr:colOff>0</xdr:colOff>
          <xdr:row>12</xdr:row>
          <xdr:rowOff>0</xdr:rowOff>
        </xdr:to>
        <xdr:sp macro="" textlink="">
          <xdr:nvSpPr>
            <xdr:cNvPr id="35841" name="Group Box 1" hidden="1">
              <a:extLst>
                <a:ext uri="{63B3BB69-23CF-44E3-9099-C40C66FF867C}">
                  <a14:compatExt spid="_x0000_s358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4</xdr:row>
          <xdr:rowOff>0</xdr:rowOff>
        </xdr:to>
        <xdr:sp macro="" textlink="">
          <xdr:nvSpPr>
            <xdr:cNvPr id="35842" name="Option Button 2" hidden="1">
              <a:extLst>
                <a:ext uri="{63B3BB69-23CF-44E3-9099-C40C66FF867C}">
                  <a14:compatExt spid="_x0000_s358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12700</xdr:rowOff>
        </xdr:from>
        <xdr:to>
          <xdr:col>3</xdr:col>
          <xdr:colOff>38100</xdr:colOff>
          <xdr:row>14</xdr:row>
          <xdr:rowOff>0</xdr:rowOff>
        </xdr:to>
        <xdr:sp macro="" textlink="">
          <xdr:nvSpPr>
            <xdr:cNvPr id="35843" name="Check Box 3" hidden="1">
              <a:extLst>
                <a:ext uri="{63B3BB69-23CF-44E3-9099-C40C66FF867C}">
                  <a14:compatExt spid="_x0000_s358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25400</xdr:colOff>
          <xdr:row>16</xdr:row>
          <xdr:rowOff>0</xdr:rowOff>
        </xdr:to>
        <xdr:sp macro="" textlink="">
          <xdr:nvSpPr>
            <xdr:cNvPr id="35844" name="Check Box 4" hidden="1">
              <a:extLst>
                <a:ext uri="{63B3BB69-23CF-44E3-9099-C40C66FF867C}">
                  <a14:compatExt spid="_x0000_s358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12700</xdr:rowOff>
        </xdr:from>
        <xdr:to>
          <xdr:col>3</xdr:col>
          <xdr:colOff>63500</xdr:colOff>
          <xdr:row>8</xdr:row>
          <xdr:rowOff>368300</xdr:rowOff>
        </xdr:to>
        <xdr:sp macro="" textlink="">
          <xdr:nvSpPr>
            <xdr:cNvPr id="35845" name="Option Button 5" hidden="1">
              <a:extLst>
                <a:ext uri="{63B3BB69-23CF-44E3-9099-C40C66FF867C}">
                  <a14:compatExt spid="_x0000_s358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63500</xdr:colOff>
          <xdr:row>9</xdr:row>
          <xdr:rowOff>368300</xdr:rowOff>
        </xdr:to>
        <xdr:sp macro="" textlink="">
          <xdr:nvSpPr>
            <xdr:cNvPr id="35846" name="Option Button 6" hidden="1">
              <a:extLst>
                <a:ext uri="{63B3BB69-23CF-44E3-9099-C40C66FF867C}">
                  <a14:compatExt spid="_x0000_s358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3</xdr:col>
          <xdr:colOff>63500</xdr:colOff>
          <xdr:row>11</xdr:row>
          <xdr:rowOff>0</xdr:rowOff>
        </xdr:to>
        <xdr:sp macro="" textlink="">
          <xdr:nvSpPr>
            <xdr:cNvPr id="35847" name="Option Button 7" hidden="1">
              <a:extLst>
                <a:ext uri="{63B3BB69-23CF-44E3-9099-C40C66FF867C}">
                  <a14:compatExt spid="_x0000_s358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12700</xdr:rowOff>
        </xdr:from>
        <xdr:to>
          <xdr:col>3</xdr:col>
          <xdr:colOff>63500</xdr:colOff>
          <xdr:row>20</xdr:row>
          <xdr:rowOff>0</xdr:rowOff>
        </xdr:to>
        <xdr:sp macro="" textlink="">
          <xdr:nvSpPr>
            <xdr:cNvPr id="35848" name="Check Box 8" hidden="1">
              <a:extLst>
                <a:ext uri="{63B3BB69-23CF-44E3-9099-C40C66FF867C}">
                  <a14:compatExt spid="_x0000_s358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63500</xdr:colOff>
          <xdr:row>22</xdr:row>
          <xdr:rowOff>0</xdr:rowOff>
        </xdr:to>
        <xdr:sp macro="" textlink="">
          <xdr:nvSpPr>
            <xdr:cNvPr id="35849" name="Check Box 9" hidden="1">
              <a:extLst>
                <a:ext uri="{63B3BB69-23CF-44E3-9099-C40C66FF867C}">
                  <a14:compatExt spid="_x0000_s358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12700</xdr:rowOff>
        </xdr:from>
        <xdr:to>
          <xdr:col>3</xdr:col>
          <xdr:colOff>63500</xdr:colOff>
          <xdr:row>25</xdr:row>
          <xdr:rowOff>342900</xdr:rowOff>
        </xdr:to>
        <xdr:sp macro="" textlink="">
          <xdr:nvSpPr>
            <xdr:cNvPr id="35850" name="Check Box 10" hidden="1">
              <a:extLst>
                <a:ext uri="{63B3BB69-23CF-44E3-9099-C40C66FF867C}">
                  <a14:compatExt spid="_x0000_s358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63500</xdr:colOff>
          <xdr:row>11</xdr:row>
          <xdr:rowOff>368300</xdr:rowOff>
        </xdr:to>
        <xdr:sp macro="" textlink="">
          <xdr:nvSpPr>
            <xdr:cNvPr id="35851" name="Option Button 11" hidden="1">
              <a:extLst>
                <a:ext uri="{63B3BB69-23CF-44E3-9099-C40C66FF867C}">
                  <a14:compatExt spid="_x0000_s358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5</xdr:row>
          <xdr:rowOff>0</xdr:rowOff>
        </xdr:to>
        <xdr:sp macro="" textlink="">
          <xdr:nvSpPr>
            <xdr:cNvPr id="35852" name="Option Button 12" hidden="1">
              <a:extLst>
                <a:ext uri="{63B3BB69-23CF-44E3-9099-C40C66FF867C}">
                  <a14:compatExt spid="_x0000_s358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25400</xdr:rowOff>
        </xdr:from>
        <xdr:to>
          <xdr:col>3</xdr:col>
          <xdr:colOff>63500</xdr:colOff>
          <xdr:row>6</xdr:row>
          <xdr:rowOff>12700</xdr:rowOff>
        </xdr:to>
        <xdr:sp macro="" textlink="">
          <xdr:nvSpPr>
            <xdr:cNvPr id="35853" name="Option Button 13" hidden="1">
              <a:extLst>
                <a:ext uri="{63B3BB69-23CF-44E3-9099-C40C66FF867C}">
                  <a14:compatExt spid="_x0000_s358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63500</xdr:colOff>
          <xdr:row>6</xdr:row>
          <xdr:rowOff>368300</xdr:rowOff>
        </xdr:to>
        <xdr:sp macro="" textlink="">
          <xdr:nvSpPr>
            <xdr:cNvPr id="35854" name="Option Button 14" hidden="1">
              <a:extLst>
                <a:ext uri="{63B3BB69-23CF-44E3-9099-C40C66FF867C}">
                  <a14:compatExt spid="_x0000_s358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1</xdr:row>
      <xdr:rowOff>161925</xdr:rowOff>
    </xdr:from>
    <xdr:to>
      <xdr:col>1</xdr:col>
      <xdr:colOff>704850</xdr:colOff>
      <xdr:row>1</xdr:row>
      <xdr:rowOff>665480</xdr:rowOff>
    </xdr:to>
    <xdr:pic>
      <xdr:nvPicPr>
        <xdr:cNvPr id="16" name="Afbeelding 15" descr="Maup_Systeem:Users:maup:Desktop:CIP-rapport.jpg">
          <a:extLst>
            <a:ext uri="{FF2B5EF4-FFF2-40B4-BE49-F238E27FC236}">
              <a16:creationId xmlns="" xmlns:a16="http://schemas.microsoft.com/office/drawing/2014/main" id="{00000000-0008-0000-0500-000010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28625" y="361950"/>
          <a:ext cx="685800" cy="503555"/>
        </a:xfrm>
        <a:prstGeom prst="rect">
          <a:avLst/>
        </a:prstGeom>
        <a:noFill/>
        <a:ln w="9525">
          <a:noFill/>
          <a:miter lim="800000"/>
          <a:headEnd/>
          <a:tailEnd/>
        </a:ln>
      </xdr:spPr>
    </xdr:pic>
    <xdr:clientData/>
  </xdr:twoCellAnchor>
  <xdr:twoCellAnchor>
    <xdr:from>
      <xdr:col>1</xdr:col>
      <xdr:colOff>285750</xdr:colOff>
      <xdr:row>9</xdr:row>
      <xdr:rowOff>266700</xdr:rowOff>
    </xdr:from>
    <xdr:to>
      <xdr:col>1</xdr:col>
      <xdr:colOff>3000375</xdr:colOff>
      <xdr:row>11</xdr:row>
      <xdr:rowOff>0</xdr:rowOff>
    </xdr:to>
    <xdr:sp macro="" textlink="">
      <xdr:nvSpPr>
        <xdr:cNvPr id="17"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695325" y="3390900"/>
          <a:ext cx="2714625" cy="495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b="0"/>
            <a:t>Uitleg: Informatie over de v</a:t>
          </a:r>
          <a:r>
            <a:rPr lang="nl-NL" sz="1100" b="0">
              <a:solidFill>
                <a:schemeClr val="lt1"/>
              </a:solidFill>
              <a:effectLst/>
              <a:latin typeface="+mn-lt"/>
              <a:ea typeface="+mn-ea"/>
              <a:cs typeface="+mn-cs"/>
            </a:rPr>
            <a:t>erwerkingsactiviteiten van verwerkers</a:t>
          </a:r>
        </a:p>
        <a:p>
          <a:pPr algn="ctr"/>
          <a:endParaRPr lang="nl-NL" sz="1100" b="0"/>
        </a:p>
      </xdr:txBody>
    </xdr:sp>
    <xdr:clientData/>
  </xdr:twoCellAnchor>
  <xdr:twoCellAnchor>
    <xdr:from>
      <xdr:col>1</xdr:col>
      <xdr:colOff>285750</xdr:colOff>
      <xdr:row>4</xdr:row>
      <xdr:rowOff>333375</xdr:rowOff>
    </xdr:from>
    <xdr:to>
      <xdr:col>1</xdr:col>
      <xdr:colOff>3000375</xdr:colOff>
      <xdr:row>5</xdr:row>
      <xdr:rowOff>371475</xdr:rowOff>
    </xdr:to>
    <xdr:sp macro="" textlink="">
      <xdr:nvSpPr>
        <xdr:cNvPr id="18" name="Rechthoek: afgeronde hoeken 33">
          <a:hlinkClick xmlns:r="http://schemas.openxmlformats.org/officeDocument/2006/relationships" r:id="rId3"/>
          <a:extLst>
            <a:ext uri="{FF2B5EF4-FFF2-40B4-BE49-F238E27FC236}">
              <a16:creationId xmlns="" xmlns:a16="http://schemas.microsoft.com/office/drawing/2014/main" id="{00000000-0008-0000-0100-000022000000}"/>
            </a:ext>
          </a:extLst>
        </xdr:cNvPr>
        <xdr:cNvSpPr/>
      </xdr:nvSpPr>
      <xdr:spPr>
        <a:xfrm>
          <a:off x="695325" y="1847850"/>
          <a:ext cx="2714625" cy="4191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1100"/>
            <a:t>Uitleg: Informatie over de verwerking van persoonsgegevens</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4</xdr:col>
          <xdr:colOff>0</xdr:colOff>
          <xdr:row>12</xdr:row>
          <xdr:rowOff>0</xdr:rowOff>
        </xdr:to>
        <xdr:sp macro="" textlink="">
          <xdr:nvSpPr>
            <xdr:cNvPr id="37889" name="Group Box 1" hidden="1">
              <a:extLst>
                <a:ext uri="{63B3BB69-23CF-44E3-9099-C40C66FF867C}">
                  <a14:compatExt spid="_x0000_s378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4</xdr:row>
          <xdr:rowOff>0</xdr:rowOff>
        </xdr:to>
        <xdr:sp macro="" textlink="">
          <xdr:nvSpPr>
            <xdr:cNvPr id="37890" name="Option Button 2" hidden="1">
              <a:extLst>
                <a:ext uri="{63B3BB69-23CF-44E3-9099-C40C66FF867C}">
                  <a14:compatExt spid="_x0000_s378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12700</xdr:rowOff>
        </xdr:from>
        <xdr:to>
          <xdr:col>3</xdr:col>
          <xdr:colOff>63500</xdr:colOff>
          <xdr:row>8</xdr:row>
          <xdr:rowOff>368300</xdr:rowOff>
        </xdr:to>
        <xdr:sp macro="" textlink="">
          <xdr:nvSpPr>
            <xdr:cNvPr id="37893" name="Option Button 5" hidden="1">
              <a:extLst>
                <a:ext uri="{63B3BB69-23CF-44E3-9099-C40C66FF867C}">
                  <a14:compatExt spid="_x0000_s378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63500</xdr:colOff>
          <xdr:row>9</xdr:row>
          <xdr:rowOff>368300</xdr:rowOff>
        </xdr:to>
        <xdr:sp macro="" textlink="">
          <xdr:nvSpPr>
            <xdr:cNvPr id="37894" name="Option Button 6" hidden="1">
              <a:extLst>
                <a:ext uri="{63B3BB69-23CF-44E3-9099-C40C66FF867C}">
                  <a14:compatExt spid="_x0000_s378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3</xdr:col>
          <xdr:colOff>63500</xdr:colOff>
          <xdr:row>10</xdr:row>
          <xdr:rowOff>368300</xdr:rowOff>
        </xdr:to>
        <xdr:sp macro="" textlink="">
          <xdr:nvSpPr>
            <xdr:cNvPr id="37895" name="Option Button 7" hidden="1">
              <a:extLst>
                <a:ext uri="{63B3BB69-23CF-44E3-9099-C40C66FF867C}">
                  <a14:compatExt spid="_x0000_s378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12700</xdr:rowOff>
        </xdr:from>
        <xdr:to>
          <xdr:col>3</xdr:col>
          <xdr:colOff>63500</xdr:colOff>
          <xdr:row>18</xdr:row>
          <xdr:rowOff>12700</xdr:rowOff>
        </xdr:to>
        <xdr:sp macro="" textlink="">
          <xdr:nvSpPr>
            <xdr:cNvPr id="37896" name="Check Box 8" hidden="1">
              <a:extLst>
                <a:ext uri="{63B3BB69-23CF-44E3-9099-C40C66FF867C}">
                  <a14:compatExt spid="_x0000_s378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63500</xdr:colOff>
          <xdr:row>20</xdr:row>
          <xdr:rowOff>0</xdr:rowOff>
        </xdr:to>
        <xdr:sp macro="" textlink="">
          <xdr:nvSpPr>
            <xdr:cNvPr id="37897" name="Check Box 9" hidden="1">
              <a:extLst>
                <a:ext uri="{63B3BB69-23CF-44E3-9099-C40C66FF867C}">
                  <a14:compatExt spid="_x0000_s378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23</xdr:row>
          <xdr:rowOff>12700</xdr:rowOff>
        </xdr:from>
        <xdr:to>
          <xdr:col>3</xdr:col>
          <xdr:colOff>63500</xdr:colOff>
          <xdr:row>24</xdr:row>
          <xdr:rowOff>0</xdr:rowOff>
        </xdr:to>
        <xdr:sp macro="" textlink="">
          <xdr:nvSpPr>
            <xdr:cNvPr id="37898" name="Check Box 10" hidden="1">
              <a:extLst>
                <a:ext uri="{63B3BB69-23CF-44E3-9099-C40C66FF867C}">
                  <a14:compatExt spid="_x0000_s378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63500</xdr:colOff>
          <xdr:row>11</xdr:row>
          <xdr:rowOff>368300</xdr:rowOff>
        </xdr:to>
        <xdr:sp macro="" textlink="">
          <xdr:nvSpPr>
            <xdr:cNvPr id="37899" name="Option Button 11" hidden="1">
              <a:extLst>
                <a:ext uri="{63B3BB69-23CF-44E3-9099-C40C66FF867C}">
                  <a14:compatExt spid="_x0000_s378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5</xdr:row>
          <xdr:rowOff>12700</xdr:rowOff>
        </xdr:to>
        <xdr:sp macro="" textlink="">
          <xdr:nvSpPr>
            <xdr:cNvPr id="37900" name="Option Button 12" hidden="1">
              <a:extLst>
                <a:ext uri="{63B3BB69-23CF-44E3-9099-C40C66FF867C}">
                  <a14:compatExt spid="_x0000_s37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6</xdr:row>
          <xdr:rowOff>0</xdr:rowOff>
        </xdr:to>
        <xdr:sp macro="" textlink="">
          <xdr:nvSpPr>
            <xdr:cNvPr id="37901" name="Option Button 13" hidden="1">
              <a:extLst>
                <a:ext uri="{63B3BB69-23CF-44E3-9099-C40C66FF867C}">
                  <a14:compatExt spid="_x0000_s379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6</xdr:row>
          <xdr:rowOff>368300</xdr:rowOff>
        </xdr:to>
        <xdr:sp macro="" textlink="">
          <xdr:nvSpPr>
            <xdr:cNvPr id="37902" name="Option Button 14" hidden="1">
              <a:extLst>
                <a:ext uri="{63B3BB69-23CF-44E3-9099-C40C66FF867C}">
                  <a14:compatExt spid="_x0000_s379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114300</xdr:colOff>
          <xdr:row>13</xdr:row>
          <xdr:rowOff>482600</xdr:rowOff>
        </xdr:to>
        <xdr:sp macro="" textlink="">
          <xdr:nvSpPr>
            <xdr:cNvPr id="37903" name="Check Box 15" hidden="1">
              <a:extLst>
                <a:ext uri="{63B3BB69-23CF-44E3-9099-C40C66FF867C}">
                  <a14:compatExt spid="_x0000_s379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704850</xdr:colOff>
      <xdr:row>1</xdr:row>
      <xdr:rowOff>541655</xdr:rowOff>
    </xdr:to>
    <xdr:pic>
      <xdr:nvPicPr>
        <xdr:cNvPr id="24" name="Afbeelding 23" descr="Maup_Systeem:Users:maup:Desktop:CIP-rapport.jpg">
          <a:extLst>
            <a:ext uri="{FF2B5EF4-FFF2-40B4-BE49-F238E27FC236}">
              <a16:creationId xmlns="" xmlns:a16="http://schemas.microsoft.com/office/drawing/2014/main" id="{00000000-0008-0000-0600-00001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28625" y="238125"/>
          <a:ext cx="685800" cy="503555"/>
        </a:xfrm>
        <a:prstGeom prst="rect">
          <a:avLst/>
        </a:prstGeom>
        <a:noFill/>
        <a:ln w="9525">
          <a:noFill/>
          <a:miter lim="800000"/>
          <a:headEnd/>
          <a:tailEnd/>
        </a:ln>
      </xdr:spPr>
    </xdr:pic>
    <xdr:clientData/>
  </xdr:twoCellAnchor>
  <xdr:twoCellAnchor>
    <xdr:from>
      <xdr:col>1</xdr:col>
      <xdr:colOff>485775</xdr:colOff>
      <xdr:row>4</xdr:row>
      <xdr:rowOff>114300</xdr:rowOff>
    </xdr:from>
    <xdr:to>
      <xdr:col>1</xdr:col>
      <xdr:colOff>3009901</xdr:colOff>
      <xdr:row>5</xdr:row>
      <xdr:rowOff>142874</xdr:rowOff>
    </xdr:to>
    <xdr:sp macro="" textlink="">
      <xdr:nvSpPr>
        <xdr:cNvPr id="20"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895350" y="1362075"/>
          <a:ext cx="2524126" cy="4095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b="0"/>
            <a:t>Uitleg: </a:t>
          </a:r>
          <a:r>
            <a:rPr lang="nl-NL" sz="1100" b="0" baseline="0"/>
            <a:t> </a:t>
          </a:r>
          <a:r>
            <a:rPr lang="nl-NL" sz="1100" b="0" baseline="0">
              <a:solidFill>
                <a:schemeClr val="lt1"/>
              </a:solidFill>
              <a:effectLst/>
              <a:latin typeface="+mn-lt"/>
              <a:ea typeface="+mn-ea"/>
              <a:cs typeface="+mn-cs"/>
            </a:rPr>
            <a:t>P</a:t>
          </a:r>
          <a:r>
            <a:rPr lang="nl-NL" sz="1100" b="0">
              <a:solidFill>
                <a:schemeClr val="lt1"/>
              </a:solidFill>
              <a:effectLst/>
              <a:latin typeface="+mn-lt"/>
              <a:ea typeface="+mn-ea"/>
              <a:cs typeface="+mn-cs"/>
            </a:rPr>
            <a:t>ersoonsgegevens (laten) corrigeren en over te dragen </a:t>
          </a:r>
        </a:p>
        <a:p>
          <a:pPr algn="ctr"/>
          <a:endParaRPr lang="nl-NL" sz="1100" b="0"/>
        </a:p>
      </xdr:txBody>
    </xdr:sp>
    <xdr:clientData/>
  </xdr:twoCellAnchor>
  <xdr:twoCellAnchor>
    <xdr:from>
      <xdr:col>1</xdr:col>
      <xdr:colOff>333375</xdr:colOff>
      <xdr:row>5</xdr:row>
      <xdr:rowOff>171450</xdr:rowOff>
    </xdr:from>
    <xdr:to>
      <xdr:col>1</xdr:col>
      <xdr:colOff>3019425</xdr:colOff>
      <xdr:row>6</xdr:row>
      <xdr:rowOff>57152</xdr:rowOff>
    </xdr:to>
    <xdr:sp macro="" textlink="">
      <xdr:nvSpPr>
        <xdr:cNvPr id="21" name="Rechthoek: afgeronde hoeken 33">
          <a:hlinkClick xmlns:r="http://schemas.openxmlformats.org/officeDocument/2006/relationships" r:id="rId3"/>
          <a:extLst>
            <a:ext uri="{FF2B5EF4-FFF2-40B4-BE49-F238E27FC236}">
              <a16:creationId xmlns="" xmlns:a16="http://schemas.microsoft.com/office/drawing/2014/main" id="{00000000-0008-0000-0100-000022000000}"/>
            </a:ext>
          </a:extLst>
        </xdr:cNvPr>
        <xdr:cNvSpPr/>
      </xdr:nvSpPr>
      <xdr:spPr>
        <a:xfrm>
          <a:off x="742950" y="1800225"/>
          <a:ext cx="2686050" cy="26670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b="0"/>
            <a:t>Uitleg: </a:t>
          </a:r>
          <a:r>
            <a:rPr lang="nl-NL" sz="1100" b="0">
              <a:solidFill>
                <a:schemeClr val="lt1"/>
              </a:solidFill>
              <a:effectLst/>
              <a:latin typeface="+mn-lt"/>
              <a:ea typeface="+mn-ea"/>
              <a:cs typeface="+mn-cs"/>
            </a:rPr>
            <a:t>De verwerking te laten staken</a:t>
          </a:r>
        </a:p>
        <a:p>
          <a:pPr algn="ctr"/>
          <a:endParaRPr lang="nl-NL" sz="1100" b="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4</xdr:col>
          <xdr:colOff>0</xdr:colOff>
          <xdr:row>12</xdr:row>
          <xdr:rowOff>12700</xdr:rowOff>
        </xdr:to>
        <xdr:sp macro="" textlink="">
          <xdr:nvSpPr>
            <xdr:cNvPr id="39937" name="Group Box 1" hidden="1">
              <a:extLst>
                <a:ext uri="{63B3BB69-23CF-44E3-9099-C40C66FF867C}">
                  <a14:compatExt spid="_x0000_s399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0</xdr:rowOff>
        </xdr:from>
        <xdr:to>
          <xdr:col>3</xdr:col>
          <xdr:colOff>63500</xdr:colOff>
          <xdr:row>3</xdr:row>
          <xdr:rowOff>368300</xdr:rowOff>
        </xdr:to>
        <xdr:sp macro="" textlink="">
          <xdr:nvSpPr>
            <xdr:cNvPr id="39938" name="Option Button 2" hidden="1">
              <a:extLst>
                <a:ext uri="{63B3BB69-23CF-44E3-9099-C40C66FF867C}">
                  <a14:compatExt spid="_x0000_s399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20</xdr:row>
          <xdr:rowOff>12700</xdr:rowOff>
        </xdr:from>
        <xdr:to>
          <xdr:col>3</xdr:col>
          <xdr:colOff>63500</xdr:colOff>
          <xdr:row>21</xdr:row>
          <xdr:rowOff>0</xdr:rowOff>
        </xdr:to>
        <xdr:sp macro="" textlink="">
          <xdr:nvSpPr>
            <xdr:cNvPr id="39944" name="Check Box 8" hidden="1">
              <a:extLst>
                <a:ext uri="{63B3BB69-23CF-44E3-9099-C40C66FF867C}">
                  <a14:compatExt spid="_x0000_s399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12700</xdr:rowOff>
        </xdr:from>
        <xdr:to>
          <xdr:col>3</xdr:col>
          <xdr:colOff>63500</xdr:colOff>
          <xdr:row>23</xdr:row>
          <xdr:rowOff>12700</xdr:rowOff>
        </xdr:to>
        <xdr:sp macro="" textlink="">
          <xdr:nvSpPr>
            <xdr:cNvPr id="39945" name="Check Box 9" hidden="1">
              <a:extLst>
                <a:ext uri="{63B3BB69-23CF-44E3-9099-C40C66FF867C}">
                  <a14:compatExt spid="_x0000_s399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12700</xdr:rowOff>
        </xdr:from>
        <xdr:to>
          <xdr:col>3</xdr:col>
          <xdr:colOff>50800</xdr:colOff>
          <xdr:row>27</xdr:row>
          <xdr:rowOff>63500</xdr:rowOff>
        </xdr:to>
        <xdr:sp macro="" textlink="">
          <xdr:nvSpPr>
            <xdr:cNvPr id="39946" name="Check Box 10" hidden="1">
              <a:extLst>
                <a:ext uri="{63B3BB69-23CF-44E3-9099-C40C66FF867C}">
                  <a14:compatExt spid="_x0000_s399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4</xdr:col>
          <xdr:colOff>0</xdr:colOff>
          <xdr:row>17</xdr:row>
          <xdr:rowOff>12700</xdr:rowOff>
        </xdr:to>
        <xdr:sp macro="" textlink="">
          <xdr:nvSpPr>
            <xdr:cNvPr id="39952" name="Group Box 16" hidden="1">
              <a:extLst>
                <a:ext uri="{63B3BB69-23CF-44E3-9099-C40C66FF867C}">
                  <a14:compatExt spid="_x0000_s399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12700</xdr:rowOff>
        </xdr:from>
        <xdr:to>
          <xdr:col>3</xdr:col>
          <xdr:colOff>63500</xdr:colOff>
          <xdr:row>4</xdr:row>
          <xdr:rowOff>368300</xdr:rowOff>
        </xdr:to>
        <xdr:sp macro="" textlink="">
          <xdr:nvSpPr>
            <xdr:cNvPr id="39960" name="Option Button 24" hidden="1">
              <a:extLst>
                <a:ext uri="{63B3BB69-23CF-44E3-9099-C40C66FF867C}">
                  <a14:compatExt spid="_x0000_s399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368300</xdr:rowOff>
        </xdr:to>
        <xdr:sp macro="" textlink="">
          <xdr:nvSpPr>
            <xdr:cNvPr id="39961" name="Option Button 25" hidden="1">
              <a:extLst>
                <a:ext uri="{63B3BB69-23CF-44E3-9099-C40C66FF867C}">
                  <a14:compatExt spid="_x0000_s399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6</xdr:row>
          <xdr:rowOff>63500</xdr:rowOff>
        </xdr:from>
        <xdr:to>
          <xdr:col>3</xdr:col>
          <xdr:colOff>76200</xdr:colOff>
          <xdr:row>7</xdr:row>
          <xdr:rowOff>0</xdr:rowOff>
        </xdr:to>
        <xdr:sp macro="" textlink="">
          <xdr:nvSpPr>
            <xdr:cNvPr id="39962" name="Option Button 26" hidden="1">
              <a:extLst>
                <a:ext uri="{63B3BB69-23CF-44E3-9099-C40C66FF867C}">
                  <a14:compatExt spid="_x0000_s399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0</xdr:rowOff>
        </xdr:from>
        <xdr:to>
          <xdr:col>3</xdr:col>
          <xdr:colOff>63500</xdr:colOff>
          <xdr:row>8</xdr:row>
          <xdr:rowOff>368300</xdr:rowOff>
        </xdr:to>
        <xdr:sp macro="" textlink="">
          <xdr:nvSpPr>
            <xdr:cNvPr id="39963" name="Option Button 27" hidden="1">
              <a:extLst>
                <a:ext uri="{63B3BB69-23CF-44E3-9099-C40C66FF867C}">
                  <a14:compatExt spid="_x0000_s399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12700</xdr:rowOff>
        </xdr:from>
        <xdr:to>
          <xdr:col>3</xdr:col>
          <xdr:colOff>63500</xdr:colOff>
          <xdr:row>10</xdr:row>
          <xdr:rowOff>0</xdr:rowOff>
        </xdr:to>
        <xdr:sp macro="" textlink="">
          <xdr:nvSpPr>
            <xdr:cNvPr id="39964" name="Option Button 28" hidden="1">
              <a:extLst>
                <a:ext uri="{63B3BB69-23CF-44E3-9099-C40C66FF867C}">
                  <a14:compatExt spid="_x0000_s399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0</xdr:rowOff>
        </xdr:from>
        <xdr:to>
          <xdr:col>3</xdr:col>
          <xdr:colOff>63500</xdr:colOff>
          <xdr:row>10</xdr:row>
          <xdr:rowOff>368300</xdr:rowOff>
        </xdr:to>
        <xdr:sp macro="" textlink="">
          <xdr:nvSpPr>
            <xdr:cNvPr id="39965" name="Option Button 29" hidden="1">
              <a:extLst>
                <a:ext uri="{63B3BB69-23CF-44E3-9099-C40C66FF867C}">
                  <a14:compatExt spid="_x0000_s399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63500</xdr:colOff>
          <xdr:row>11</xdr:row>
          <xdr:rowOff>368300</xdr:rowOff>
        </xdr:to>
        <xdr:sp macro="" textlink="">
          <xdr:nvSpPr>
            <xdr:cNvPr id="39966" name="Option Button 30" hidden="1">
              <a:extLst>
                <a:ext uri="{63B3BB69-23CF-44E3-9099-C40C66FF867C}">
                  <a14:compatExt spid="_x0000_s399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xdr:row>
          <xdr:rowOff>0</xdr:rowOff>
        </xdr:from>
        <xdr:to>
          <xdr:col>3</xdr:col>
          <xdr:colOff>63500</xdr:colOff>
          <xdr:row>13</xdr:row>
          <xdr:rowOff>368300</xdr:rowOff>
        </xdr:to>
        <xdr:sp macro="" textlink="">
          <xdr:nvSpPr>
            <xdr:cNvPr id="39967" name="Option Button 31" hidden="1">
              <a:extLst>
                <a:ext uri="{63B3BB69-23CF-44E3-9099-C40C66FF867C}">
                  <a14:compatExt spid="_x0000_s399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12700</xdr:rowOff>
        </xdr:from>
        <xdr:to>
          <xdr:col>3</xdr:col>
          <xdr:colOff>63500</xdr:colOff>
          <xdr:row>14</xdr:row>
          <xdr:rowOff>368300</xdr:rowOff>
        </xdr:to>
        <xdr:sp macro="" textlink="">
          <xdr:nvSpPr>
            <xdr:cNvPr id="39968" name="Option Button 32" hidden="1">
              <a:extLst>
                <a:ext uri="{63B3BB69-23CF-44E3-9099-C40C66FF867C}">
                  <a14:compatExt spid="_x0000_s399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3098800</xdr:colOff>
          <xdr:row>15</xdr:row>
          <xdr:rowOff>12700</xdr:rowOff>
        </xdr:from>
        <xdr:to>
          <xdr:col>3</xdr:col>
          <xdr:colOff>50800</xdr:colOff>
          <xdr:row>15</xdr:row>
          <xdr:rowOff>368300</xdr:rowOff>
        </xdr:to>
        <xdr:sp macro="" textlink="">
          <xdr:nvSpPr>
            <xdr:cNvPr id="39969" name="Option Button 33" hidden="1">
              <a:extLst>
                <a:ext uri="{63B3BB69-23CF-44E3-9099-C40C66FF867C}">
                  <a14:compatExt spid="_x0000_s399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25400</xdr:rowOff>
        </xdr:from>
        <xdr:to>
          <xdr:col>3</xdr:col>
          <xdr:colOff>63500</xdr:colOff>
          <xdr:row>17</xdr:row>
          <xdr:rowOff>0</xdr:rowOff>
        </xdr:to>
        <xdr:sp macro="" textlink="">
          <xdr:nvSpPr>
            <xdr:cNvPr id="39970" name="Option Button 34" hidden="1">
              <a:extLst>
                <a:ext uri="{63B3BB69-23CF-44E3-9099-C40C66FF867C}">
                  <a14:compatExt spid="_x0000_s399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1</xdr:row>
      <xdr:rowOff>38100</xdr:rowOff>
    </xdr:from>
    <xdr:to>
      <xdr:col>1</xdr:col>
      <xdr:colOff>714375</xdr:colOff>
      <xdr:row>1</xdr:row>
      <xdr:rowOff>541655</xdr:rowOff>
    </xdr:to>
    <xdr:pic>
      <xdr:nvPicPr>
        <xdr:cNvPr id="23" name="Afbeelding 22" descr="Maup_Systeem:Users:maup:Desktop:CIP-rapport.jpg">
          <a:extLst>
            <a:ext uri="{FF2B5EF4-FFF2-40B4-BE49-F238E27FC236}">
              <a16:creationId xmlns="" xmlns:a16="http://schemas.microsoft.com/office/drawing/2014/main" id="{00000000-0008-0000-0700-00001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38150" y="238125"/>
          <a:ext cx="685800" cy="50355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4</xdr:col>
          <xdr:colOff>0</xdr:colOff>
          <xdr:row>12</xdr:row>
          <xdr:rowOff>25400</xdr:rowOff>
        </xdr:to>
        <xdr:sp macro="" textlink="">
          <xdr:nvSpPr>
            <xdr:cNvPr id="40961" name="Group Box 1" hidden="1">
              <a:extLst>
                <a:ext uri="{63B3BB69-23CF-44E3-9099-C40C66FF867C}">
                  <a14:compatExt spid="_x0000_s409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3</xdr:row>
          <xdr:rowOff>368300</xdr:rowOff>
        </xdr:to>
        <xdr:sp macro="" textlink="">
          <xdr:nvSpPr>
            <xdr:cNvPr id="40962" name="Option Button 2" hidden="1">
              <a:extLst>
                <a:ext uri="{63B3BB69-23CF-44E3-9099-C40C66FF867C}">
                  <a14:compatExt spid="_x0000_s409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12700</xdr:rowOff>
        </xdr:from>
        <xdr:to>
          <xdr:col>3</xdr:col>
          <xdr:colOff>63500</xdr:colOff>
          <xdr:row>9</xdr:row>
          <xdr:rowOff>12700</xdr:rowOff>
        </xdr:to>
        <xdr:sp macro="" textlink="">
          <xdr:nvSpPr>
            <xdr:cNvPr id="40963" name="Option Button 3" hidden="1">
              <a:extLst>
                <a:ext uri="{63B3BB69-23CF-44E3-9099-C40C66FF867C}">
                  <a14:compatExt spid="_x0000_s409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25400</xdr:rowOff>
        </xdr:from>
        <xdr:to>
          <xdr:col>3</xdr:col>
          <xdr:colOff>63500</xdr:colOff>
          <xdr:row>10</xdr:row>
          <xdr:rowOff>25400</xdr:rowOff>
        </xdr:to>
        <xdr:sp macro="" textlink="">
          <xdr:nvSpPr>
            <xdr:cNvPr id="40964" name="Option Button 4" hidden="1">
              <a:extLst>
                <a:ext uri="{63B3BB69-23CF-44E3-9099-C40C66FF867C}">
                  <a14:compatExt spid="_x0000_s409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3</xdr:col>
          <xdr:colOff>63500</xdr:colOff>
          <xdr:row>11</xdr:row>
          <xdr:rowOff>0</xdr:rowOff>
        </xdr:to>
        <xdr:sp macro="" textlink="">
          <xdr:nvSpPr>
            <xdr:cNvPr id="40965" name="Option Button 5" hidden="1">
              <a:extLst>
                <a:ext uri="{63B3BB69-23CF-44E3-9099-C40C66FF867C}">
                  <a14:compatExt spid="_x0000_s409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12700</xdr:rowOff>
        </xdr:from>
        <xdr:to>
          <xdr:col>3</xdr:col>
          <xdr:colOff>63500</xdr:colOff>
          <xdr:row>20</xdr:row>
          <xdr:rowOff>330200</xdr:rowOff>
        </xdr:to>
        <xdr:sp macro="" textlink="">
          <xdr:nvSpPr>
            <xdr:cNvPr id="40966" name="Check Box 6" hidden="1">
              <a:extLst>
                <a:ext uri="{63B3BB69-23CF-44E3-9099-C40C66FF867C}">
                  <a14:compatExt spid="_x0000_s409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12700</xdr:rowOff>
        </xdr:from>
        <xdr:to>
          <xdr:col>3</xdr:col>
          <xdr:colOff>63500</xdr:colOff>
          <xdr:row>28</xdr:row>
          <xdr:rowOff>342900</xdr:rowOff>
        </xdr:to>
        <xdr:sp macro="" textlink="">
          <xdr:nvSpPr>
            <xdr:cNvPr id="40968" name="Check Box 8" hidden="1">
              <a:extLst>
                <a:ext uri="{63B3BB69-23CF-44E3-9099-C40C66FF867C}">
                  <a14:compatExt spid="_x0000_s409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5</xdr:row>
          <xdr:rowOff>0</xdr:rowOff>
        </xdr:to>
        <xdr:sp macro="" textlink="">
          <xdr:nvSpPr>
            <xdr:cNvPr id="40969" name="Option Button 9" hidden="1">
              <a:extLst>
                <a:ext uri="{63B3BB69-23CF-44E3-9099-C40C66FF867C}">
                  <a14:compatExt spid="_x0000_s409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368300</xdr:rowOff>
        </xdr:to>
        <xdr:sp macro="" textlink="">
          <xdr:nvSpPr>
            <xdr:cNvPr id="40970" name="Option Button 10" hidden="1">
              <a:extLst>
                <a:ext uri="{63B3BB69-23CF-44E3-9099-C40C66FF867C}">
                  <a14:compatExt spid="_x0000_s409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7</xdr:row>
          <xdr:rowOff>0</xdr:rowOff>
        </xdr:to>
        <xdr:sp macro="" textlink="">
          <xdr:nvSpPr>
            <xdr:cNvPr id="40971" name="Option Button 11" hidden="1">
              <a:extLst>
                <a:ext uri="{63B3BB69-23CF-44E3-9099-C40C66FF867C}">
                  <a14:compatExt spid="_x0000_s409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4</xdr:col>
          <xdr:colOff>0</xdr:colOff>
          <xdr:row>17</xdr:row>
          <xdr:rowOff>25400</xdr:rowOff>
        </xdr:to>
        <xdr:sp macro="" textlink="">
          <xdr:nvSpPr>
            <xdr:cNvPr id="40972" name="Group Box 12" hidden="1">
              <a:extLst>
                <a:ext uri="{63B3BB69-23CF-44E3-9099-C40C66FF867C}">
                  <a14:compatExt spid="_x0000_s409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12700</xdr:rowOff>
        </xdr:from>
        <xdr:to>
          <xdr:col>3</xdr:col>
          <xdr:colOff>63500</xdr:colOff>
          <xdr:row>14</xdr:row>
          <xdr:rowOff>101600</xdr:rowOff>
        </xdr:to>
        <xdr:sp macro="" textlink="">
          <xdr:nvSpPr>
            <xdr:cNvPr id="40973" name="Option Button 13" hidden="1">
              <a:extLst>
                <a:ext uri="{63B3BB69-23CF-44E3-9099-C40C66FF867C}">
                  <a14:compatExt spid="_x0000_s409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25400</xdr:rowOff>
        </xdr:from>
        <xdr:to>
          <xdr:col>3</xdr:col>
          <xdr:colOff>63500</xdr:colOff>
          <xdr:row>15</xdr:row>
          <xdr:rowOff>25400</xdr:rowOff>
        </xdr:to>
        <xdr:sp macro="" textlink="">
          <xdr:nvSpPr>
            <xdr:cNvPr id="40974" name="Option Button 14" hidden="1">
              <a:extLst>
                <a:ext uri="{63B3BB69-23CF-44E3-9099-C40C66FF867C}">
                  <a14:compatExt spid="_x0000_s409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12700</xdr:rowOff>
        </xdr:from>
        <xdr:to>
          <xdr:col>3</xdr:col>
          <xdr:colOff>63500</xdr:colOff>
          <xdr:row>16</xdr:row>
          <xdr:rowOff>0</xdr:rowOff>
        </xdr:to>
        <xdr:sp macro="" textlink="">
          <xdr:nvSpPr>
            <xdr:cNvPr id="40975" name="Option Button 15" hidden="1">
              <a:extLst>
                <a:ext uri="{63B3BB69-23CF-44E3-9099-C40C66FF867C}">
                  <a14:compatExt spid="_x0000_s409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63500</xdr:colOff>
          <xdr:row>12</xdr:row>
          <xdr:rowOff>0</xdr:rowOff>
        </xdr:to>
        <xdr:sp macro="" textlink="">
          <xdr:nvSpPr>
            <xdr:cNvPr id="40976" name="Option Button 16" hidden="1">
              <a:extLst>
                <a:ext uri="{63B3BB69-23CF-44E3-9099-C40C66FF867C}">
                  <a14:compatExt spid="_x0000_s409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12700</xdr:rowOff>
        </xdr:from>
        <xdr:to>
          <xdr:col>3</xdr:col>
          <xdr:colOff>63500</xdr:colOff>
          <xdr:row>17</xdr:row>
          <xdr:rowOff>0</xdr:rowOff>
        </xdr:to>
        <xdr:sp macro="" textlink="">
          <xdr:nvSpPr>
            <xdr:cNvPr id="40977" name="Option Button 17" hidden="1">
              <a:extLst>
                <a:ext uri="{63B3BB69-23CF-44E3-9099-C40C66FF867C}">
                  <a14:compatExt spid="_x0000_s409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3098800</xdr:colOff>
          <xdr:row>24</xdr:row>
          <xdr:rowOff>0</xdr:rowOff>
        </xdr:from>
        <xdr:to>
          <xdr:col>3</xdr:col>
          <xdr:colOff>50800</xdr:colOff>
          <xdr:row>24</xdr:row>
          <xdr:rowOff>495300</xdr:rowOff>
        </xdr:to>
        <xdr:sp macro="" textlink="">
          <xdr:nvSpPr>
            <xdr:cNvPr id="40978" name="Check Box 18" hidden="1">
              <a:extLst>
                <a:ext uri="{63B3BB69-23CF-44E3-9099-C40C66FF867C}">
                  <a14:compatExt spid="_x0000_s409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23</xdr:row>
          <xdr:rowOff>0</xdr:rowOff>
        </xdr:to>
        <xdr:sp macro="" textlink="">
          <xdr:nvSpPr>
            <xdr:cNvPr id="40979" name="Check Box 19" hidden="1">
              <a:extLst>
                <a:ext uri="{63B3BB69-23CF-44E3-9099-C40C66FF867C}">
                  <a14:compatExt spid="_x0000_s409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28575</xdr:colOff>
      <xdr:row>1</xdr:row>
      <xdr:rowOff>47625</xdr:rowOff>
    </xdr:from>
    <xdr:to>
      <xdr:col>1</xdr:col>
      <xdr:colOff>714375</xdr:colOff>
      <xdr:row>1</xdr:row>
      <xdr:rowOff>551180</xdr:rowOff>
    </xdr:to>
    <xdr:pic>
      <xdr:nvPicPr>
        <xdr:cNvPr id="17" name="Afbeelding 16" descr="Maup_Systeem:Users:maup:Desktop:CIP-rapport.jpg">
          <a:extLst>
            <a:ext uri="{FF2B5EF4-FFF2-40B4-BE49-F238E27FC236}">
              <a16:creationId xmlns="" xmlns:a16="http://schemas.microsoft.com/office/drawing/2014/main" id="{00000000-0008-0000-08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13" t="20201" r="23813" b="49156"/>
        <a:stretch>
          <a:fillRect/>
        </a:stretch>
      </xdr:blipFill>
      <xdr:spPr bwMode="auto">
        <a:xfrm>
          <a:off x="438150" y="247650"/>
          <a:ext cx="685800" cy="503555"/>
        </a:xfrm>
        <a:prstGeom prst="rect">
          <a:avLst/>
        </a:prstGeom>
        <a:noFill/>
        <a:ln w="9525">
          <a:noFill/>
          <a:miter lim="800000"/>
          <a:headEnd/>
          <a:tailEnd/>
        </a:ln>
      </xdr:spPr>
    </xdr:pic>
    <xdr:clientData/>
  </xdr:twoCellAnchor>
  <xdr:twoCellAnchor>
    <xdr:from>
      <xdr:col>1</xdr:col>
      <xdr:colOff>0</xdr:colOff>
      <xdr:row>10</xdr:row>
      <xdr:rowOff>85725</xdr:rowOff>
    </xdr:from>
    <xdr:to>
      <xdr:col>1</xdr:col>
      <xdr:colOff>3009900</xdr:colOff>
      <xdr:row>10</xdr:row>
      <xdr:rowOff>304800</xdr:rowOff>
    </xdr:to>
    <xdr:sp macro="" textlink="">
      <xdr:nvSpPr>
        <xdr:cNvPr id="16" name="Rechthoek: afgeronde hoeken 33">
          <a:hlinkClick xmlns:r="http://schemas.openxmlformats.org/officeDocument/2006/relationships" r:id="rId2"/>
          <a:extLst>
            <a:ext uri="{FF2B5EF4-FFF2-40B4-BE49-F238E27FC236}">
              <a16:creationId xmlns="" xmlns:a16="http://schemas.microsoft.com/office/drawing/2014/main" id="{00000000-0008-0000-0100-000022000000}"/>
            </a:ext>
          </a:extLst>
        </xdr:cNvPr>
        <xdr:cNvSpPr/>
      </xdr:nvSpPr>
      <xdr:spPr>
        <a:xfrm>
          <a:off x="409575" y="3324225"/>
          <a:ext cx="3009900" cy="219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Uitleg:</a:t>
          </a:r>
          <a:r>
            <a:rPr lang="nl-NL" sz="1100" baseline="0"/>
            <a:t> Te verstrekken informatie bij verzameling</a:t>
          </a:r>
        </a:p>
        <a:p>
          <a:pPr algn="ctr"/>
          <a:endParaRPr lang="nl-NL" sz="1100"/>
        </a:p>
      </xdr:txBody>
    </xdr:sp>
    <xdr:clientData/>
  </xdr:twoCellAnchor>
  <xdr:twoCellAnchor>
    <xdr:from>
      <xdr:col>1</xdr:col>
      <xdr:colOff>371475</xdr:colOff>
      <xdr:row>5</xdr:row>
      <xdr:rowOff>76200</xdr:rowOff>
    </xdr:from>
    <xdr:to>
      <xdr:col>1</xdr:col>
      <xdr:colOff>2981324</xdr:colOff>
      <xdr:row>5</xdr:row>
      <xdr:rowOff>295274</xdr:rowOff>
    </xdr:to>
    <xdr:sp macro="" textlink="">
      <xdr:nvSpPr>
        <xdr:cNvPr id="18" name="Rechthoek: afgeronde hoeken 33">
          <a:hlinkClick xmlns:r="http://schemas.openxmlformats.org/officeDocument/2006/relationships" r:id="rId3"/>
          <a:extLst>
            <a:ext uri="{FF2B5EF4-FFF2-40B4-BE49-F238E27FC236}">
              <a16:creationId xmlns="" xmlns:a16="http://schemas.microsoft.com/office/drawing/2014/main" id="{00000000-0008-0000-0100-000022000000}"/>
            </a:ext>
          </a:extLst>
        </xdr:cNvPr>
        <xdr:cNvSpPr/>
      </xdr:nvSpPr>
      <xdr:spPr>
        <a:xfrm>
          <a:off x="781050" y="1704975"/>
          <a:ext cx="2609849" cy="2190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r>
            <a:rPr lang="nl-NL" sz="1100" b="0"/>
            <a:t>Uitleg:  </a:t>
          </a:r>
          <a:r>
            <a:rPr lang="nl-NL" sz="1100" b="0">
              <a:solidFill>
                <a:schemeClr val="lt1"/>
              </a:solidFill>
              <a:effectLst/>
              <a:latin typeface="+mn-lt"/>
              <a:ea typeface="+mn-ea"/>
              <a:cs typeface="+mn-cs"/>
            </a:rPr>
            <a:t>Hoe de betrokkene  te informeren</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4</xdr:col>
          <xdr:colOff>0</xdr:colOff>
          <xdr:row>12</xdr:row>
          <xdr:rowOff>12700</xdr:rowOff>
        </xdr:to>
        <xdr:sp macro="" textlink="">
          <xdr:nvSpPr>
            <xdr:cNvPr id="45057" name="Group Box 1" hidden="1">
              <a:extLst>
                <a:ext uri="{63B3BB69-23CF-44E3-9099-C40C66FF867C}">
                  <a14:compatExt spid="_x0000_s45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3</xdr:col>
          <xdr:colOff>63500</xdr:colOff>
          <xdr:row>3</xdr:row>
          <xdr:rowOff>368300</xdr:rowOff>
        </xdr:to>
        <xdr:sp macro="" textlink="">
          <xdr:nvSpPr>
            <xdr:cNvPr id="45058" name="Option Button 2" hidden="1">
              <a:extLst>
                <a:ext uri="{63B3BB69-23CF-44E3-9099-C40C66FF867C}">
                  <a14:compatExt spid="_x0000_s45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12700</xdr:rowOff>
        </xdr:from>
        <xdr:to>
          <xdr:col>3</xdr:col>
          <xdr:colOff>63500</xdr:colOff>
          <xdr:row>9</xdr:row>
          <xdr:rowOff>0</xdr:rowOff>
        </xdr:to>
        <xdr:sp macro="" textlink="">
          <xdr:nvSpPr>
            <xdr:cNvPr id="45059" name="Option Button 3" hidden="1">
              <a:extLst>
                <a:ext uri="{63B3BB69-23CF-44E3-9099-C40C66FF867C}">
                  <a14:compatExt spid="_x0000_s45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63500</xdr:colOff>
          <xdr:row>10</xdr:row>
          <xdr:rowOff>0</xdr:rowOff>
        </xdr:to>
        <xdr:sp macro="" textlink="">
          <xdr:nvSpPr>
            <xdr:cNvPr id="45060" name="Option Button 4" hidden="1">
              <a:extLst>
                <a:ext uri="{63B3BB69-23CF-44E3-9099-C40C66FF867C}">
                  <a14:compatExt spid="_x0000_s450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3</xdr:col>
          <xdr:colOff>63500</xdr:colOff>
          <xdr:row>11</xdr:row>
          <xdr:rowOff>0</xdr:rowOff>
        </xdr:to>
        <xdr:sp macro="" textlink="">
          <xdr:nvSpPr>
            <xdr:cNvPr id="45061" name="Option Button 5" hidden="1">
              <a:extLst>
                <a:ext uri="{63B3BB69-23CF-44E3-9099-C40C66FF867C}">
                  <a14:compatExt spid="_x0000_s45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12700</xdr:rowOff>
        </xdr:from>
        <xdr:to>
          <xdr:col>3</xdr:col>
          <xdr:colOff>63500</xdr:colOff>
          <xdr:row>16</xdr:row>
          <xdr:rowOff>0</xdr:rowOff>
        </xdr:to>
        <xdr:sp macro="" textlink="">
          <xdr:nvSpPr>
            <xdr:cNvPr id="45062" name="Check Box 6" hidden="1">
              <a:extLst>
                <a:ext uri="{63B3BB69-23CF-44E3-9099-C40C66FF867C}">
                  <a14:compatExt spid="_x0000_s45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63500</xdr:colOff>
          <xdr:row>17</xdr:row>
          <xdr:rowOff>342900</xdr:rowOff>
        </xdr:to>
        <xdr:sp macro="" textlink="">
          <xdr:nvSpPr>
            <xdr:cNvPr id="45063" name="Check Box 7" hidden="1">
              <a:extLst>
                <a:ext uri="{63B3BB69-23CF-44E3-9099-C40C66FF867C}">
                  <a14:compatExt spid="_x0000_s45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63500</xdr:colOff>
          <xdr:row>12</xdr:row>
          <xdr:rowOff>0</xdr:rowOff>
        </xdr:to>
        <xdr:sp macro="" textlink="">
          <xdr:nvSpPr>
            <xdr:cNvPr id="45065" name="Option Button 9" hidden="1">
              <a:extLst>
                <a:ext uri="{63B3BB69-23CF-44E3-9099-C40C66FF867C}">
                  <a14:compatExt spid="_x0000_s450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xdr:row>
          <xdr:rowOff>0</xdr:rowOff>
        </xdr:from>
        <xdr:to>
          <xdr:col>3</xdr:col>
          <xdr:colOff>63500</xdr:colOff>
          <xdr:row>5</xdr:row>
          <xdr:rowOff>0</xdr:rowOff>
        </xdr:to>
        <xdr:sp macro="" textlink="">
          <xdr:nvSpPr>
            <xdr:cNvPr id="45066" name="Option Button 10" hidden="1">
              <a:extLst>
                <a:ext uri="{63B3BB69-23CF-44E3-9099-C40C66FF867C}">
                  <a14:compatExt spid="_x0000_s45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xdr:row>
          <xdr:rowOff>0</xdr:rowOff>
        </xdr:from>
        <xdr:to>
          <xdr:col>3</xdr:col>
          <xdr:colOff>63500</xdr:colOff>
          <xdr:row>5</xdr:row>
          <xdr:rowOff>368300</xdr:rowOff>
        </xdr:to>
        <xdr:sp macro="" textlink="">
          <xdr:nvSpPr>
            <xdr:cNvPr id="45067" name="Option Button 11" hidden="1">
              <a:extLst>
                <a:ext uri="{63B3BB69-23CF-44E3-9099-C40C66FF867C}">
                  <a14:compatExt spid="_x0000_s45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12700</xdr:rowOff>
        </xdr:from>
        <xdr:to>
          <xdr:col>3</xdr:col>
          <xdr:colOff>63500</xdr:colOff>
          <xdr:row>7</xdr:row>
          <xdr:rowOff>0</xdr:rowOff>
        </xdr:to>
        <xdr:sp macro="" textlink="">
          <xdr:nvSpPr>
            <xdr:cNvPr id="45068" name="Option Button 12" hidden="1">
              <a:extLst>
                <a:ext uri="{63B3BB69-23CF-44E3-9099-C40C66FF867C}">
                  <a14:compatExt spid="_x0000_s450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21</xdr:row>
          <xdr:rowOff>12700</xdr:rowOff>
        </xdr:from>
        <xdr:to>
          <xdr:col>3</xdr:col>
          <xdr:colOff>38100</xdr:colOff>
          <xdr:row>22</xdr:row>
          <xdr:rowOff>38100</xdr:rowOff>
        </xdr:to>
        <xdr:sp macro="" textlink="">
          <xdr:nvSpPr>
            <xdr:cNvPr id="45071" name="Check Box 15" hidden="1">
              <a:extLst>
                <a:ext uri="{63B3BB69-23CF-44E3-9099-C40C66FF867C}">
                  <a14:compatExt spid="_x0000_s450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23</xdr:row>
          <xdr:rowOff>12700</xdr:rowOff>
        </xdr:from>
        <xdr:to>
          <xdr:col>3</xdr:col>
          <xdr:colOff>76200</xdr:colOff>
          <xdr:row>24</xdr:row>
          <xdr:rowOff>25400</xdr:rowOff>
        </xdr:to>
        <xdr:sp macro="" textlink="">
          <xdr:nvSpPr>
            <xdr:cNvPr id="45072" name="Check Box 16" hidden="1">
              <a:extLst>
                <a:ext uri="{63B3BB69-23CF-44E3-9099-C40C66FF867C}">
                  <a14:compatExt spid="_x0000_s450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anto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trlProp" Target="../ctrlProps/ctrlProp1.xml"/><Relationship Id="rId5" Type="http://schemas.openxmlformats.org/officeDocument/2006/relationships/ctrlProp" Target="../ctrlProps/ctrlProp2.xml"/><Relationship Id="rId6" Type="http://schemas.openxmlformats.org/officeDocument/2006/relationships/ctrlProp" Target="../ctrlProps/ctrlProp3.xml"/><Relationship Id="rId7" Type="http://schemas.openxmlformats.org/officeDocument/2006/relationships/ctrlProp" Target="../ctrlProps/ctrlProp4.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1" Type="http://schemas.openxmlformats.org/officeDocument/2006/relationships/ctrlProp" Target="../ctrlProps/ctrlProp137.xml"/><Relationship Id="rId12" Type="http://schemas.openxmlformats.org/officeDocument/2006/relationships/ctrlProp" Target="../ctrlProps/ctrlProp138.xml"/><Relationship Id="rId13" Type="http://schemas.openxmlformats.org/officeDocument/2006/relationships/ctrlProp" Target="../ctrlProps/ctrlProp139.xml"/><Relationship Id="rId14" Type="http://schemas.openxmlformats.org/officeDocument/2006/relationships/ctrlProp" Target="../ctrlProps/ctrlProp140.xml"/><Relationship Id="rId15" Type="http://schemas.openxmlformats.org/officeDocument/2006/relationships/ctrlProp" Target="../ctrlProps/ctrlProp141.xml"/><Relationship Id="rId16" Type="http://schemas.openxmlformats.org/officeDocument/2006/relationships/ctrlProp" Target="../ctrlProps/ctrlProp142.xml"/><Relationship Id="rId1" Type="http://schemas.openxmlformats.org/officeDocument/2006/relationships/printerSettings" Target="../printerSettings/printerSettings10.bin"/><Relationship Id="rId2" Type="http://schemas.openxmlformats.org/officeDocument/2006/relationships/drawing" Target="../drawings/drawing10.xml"/><Relationship Id="rId3" Type="http://schemas.openxmlformats.org/officeDocument/2006/relationships/vmlDrawing" Target="../drawings/vmlDrawing10.vml"/><Relationship Id="rId4" Type="http://schemas.openxmlformats.org/officeDocument/2006/relationships/ctrlProp" Target="../ctrlProps/ctrlProp130.xml"/><Relationship Id="rId5" Type="http://schemas.openxmlformats.org/officeDocument/2006/relationships/ctrlProp" Target="../ctrlProps/ctrlProp131.xml"/><Relationship Id="rId6" Type="http://schemas.openxmlformats.org/officeDocument/2006/relationships/ctrlProp" Target="../ctrlProps/ctrlProp132.xml"/><Relationship Id="rId7" Type="http://schemas.openxmlformats.org/officeDocument/2006/relationships/ctrlProp" Target="../ctrlProps/ctrlProp133.xml"/><Relationship Id="rId8" Type="http://schemas.openxmlformats.org/officeDocument/2006/relationships/ctrlProp" Target="../ctrlProps/ctrlProp134.xml"/><Relationship Id="rId9" Type="http://schemas.openxmlformats.org/officeDocument/2006/relationships/ctrlProp" Target="../ctrlProps/ctrlProp135.xml"/><Relationship Id="rId10" Type="http://schemas.openxmlformats.org/officeDocument/2006/relationships/ctrlProp" Target="../ctrlProps/ctrlProp136.xml"/></Relationships>
</file>

<file path=xl/worksheets/_rels/sheet11.xml.rels><?xml version="1.0" encoding="UTF-8" standalone="yes"?>
<Relationships xmlns="http://schemas.openxmlformats.org/package/2006/relationships"><Relationship Id="rId9" Type="http://schemas.openxmlformats.org/officeDocument/2006/relationships/ctrlProp" Target="../ctrlProps/ctrlProp148.xml"/><Relationship Id="rId20" Type="http://schemas.openxmlformats.org/officeDocument/2006/relationships/ctrlProp" Target="../ctrlProps/ctrlProp159.xml"/><Relationship Id="rId21" Type="http://schemas.openxmlformats.org/officeDocument/2006/relationships/ctrlProp" Target="../ctrlProps/ctrlProp160.xml"/><Relationship Id="rId10" Type="http://schemas.openxmlformats.org/officeDocument/2006/relationships/ctrlProp" Target="../ctrlProps/ctrlProp149.xml"/><Relationship Id="rId11" Type="http://schemas.openxmlformats.org/officeDocument/2006/relationships/ctrlProp" Target="../ctrlProps/ctrlProp150.xml"/><Relationship Id="rId12" Type="http://schemas.openxmlformats.org/officeDocument/2006/relationships/ctrlProp" Target="../ctrlProps/ctrlProp151.xml"/><Relationship Id="rId13" Type="http://schemas.openxmlformats.org/officeDocument/2006/relationships/ctrlProp" Target="../ctrlProps/ctrlProp152.xml"/><Relationship Id="rId14" Type="http://schemas.openxmlformats.org/officeDocument/2006/relationships/ctrlProp" Target="../ctrlProps/ctrlProp153.xml"/><Relationship Id="rId15" Type="http://schemas.openxmlformats.org/officeDocument/2006/relationships/ctrlProp" Target="../ctrlProps/ctrlProp154.xml"/><Relationship Id="rId16" Type="http://schemas.openxmlformats.org/officeDocument/2006/relationships/ctrlProp" Target="../ctrlProps/ctrlProp155.xml"/><Relationship Id="rId17" Type="http://schemas.openxmlformats.org/officeDocument/2006/relationships/ctrlProp" Target="../ctrlProps/ctrlProp156.xml"/><Relationship Id="rId18" Type="http://schemas.openxmlformats.org/officeDocument/2006/relationships/ctrlProp" Target="../ctrlProps/ctrlProp157.xml"/><Relationship Id="rId19" Type="http://schemas.openxmlformats.org/officeDocument/2006/relationships/ctrlProp" Target="../ctrlProps/ctrlProp158.xml"/><Relationship Id="rId1" Type="http://schemas.openxmlformats.org/officeDocument/2006/relationships/printerSettings" Target="../printerSettings/printerSettings11.bin"/><Relationship Id="rId2" Type="http://schemas.openxmlformats.org/officeDocument/2006/relationships/drawing" Target="../drawings/drawing11.xml"/><Relationship Id="rId3" Type="http://schemas.openxmlformats.org/officeDocument/2006/relationships/vmlDrawing" Target="../drawings/vmlDrawing11.vml"/><Relationship Id="rId4" Type="http://schemas.openxmlformats.org/officeDocument/2006/relationships/ctrlProp" Target="../ctrlProps/ctrlProp143.xml"/><Relationship Id="rId5" Type="http://schemas.openxmlformats.org/officeDocument/2006/relationships/ctrlProp" Target="../ctrlProps/ctrlProp144.xml"/><Relationship Id="rId6" Type="http://schemas.openxmlformats.org/officeDocument/2006/relationships/ctrlProp" Target="../ctrlProps/ctrlProp145.xml"/><Relationship Id="rId7" Type="http://schemas.openxmlformats.org/officeDocument/2006/relationships/ctrlProp" Target="../ctrlProps/ctrlProp146.xml"/><Relationship Id="rId8" Type="http://schemas.openxmlformats.org/officeDocument/2006/relationships/ctrlProp" Target="../ctrlProps/ctrlProp147.xml"/></Relationships>
</file>

<file path=xl/worksheets/_rels/sheet12.xml.rels><?xml version="1.0" encoding="UTF-8" standalone="yes"?>
<Relationships xmlns="http://schemas.openxmlformats.org/package/2006/relationships"><Relationship Id="rId9" Type="http://schemas.openxmlformats.org/officeDocument/2006/relationships/ctrlProp" Target="../ctrlProps/ctrlProp166.xml"/><Relationship Id="rId20" Type="http://schemas.openxmlformats.org/officeDocument/2006/relationships/ctrlProp" Target="../ctrlProps/ctrlProp177.xml"/><Relationship Id="rId10" Type="http://schemas.openxmlformats.org/officeDocument/2006/relationships/ctrlProp" Target="../ctrlProps/ctrlProp167.xml"/><Relationship Id="rId11" Type="http://schemas.openxmlformats.org/officeDocument/2006/relationships/ctrlProp" Target="../ctrlProps/ctrlProp168.xml"/><Relationship Id="rId12" Type="http://schemas.openxmlformats.org/officeDocument/2006/relationships/ctrlProp" Target="../ctrlProps/ctrlProp169.xml"/><Relationship Id="rId13" Type="http://schemas.openxmlformats.org/officeDocument/2006/relationships/ctrlProp" Target="../ctrlProps/ctrlProp170.xml"/><Relationship Id="rId14" Type="http://schemas.openxmlformats.org/officeDocument/2006/relationships/ctrlProp" Target="../ctrlProps/ctrlProp171.xml"/><Relationship Id="rId15" Type="http://schemas.openxmlformats.org/officeDocument/2006/relationships/ctrlProp" Target="../ctrlProps/ctrlProp172.xml"/><Relationship Id="rId16" Type="http://schemas.openxmlformats.org/officeDocument/2006/relationships/ctrlProp" Target="../ctrlProps/ctrlProp173.xml"/><Relationship Id="rId17" Type="http://schemas.openxmlformats.org/officeDocument/2006/relationships/ctrlProp" Target="../ctrlProps/ctrlProp174.xml"/><Relationship Id="rId18" Type="http://schemas.openxmlformats.org/officeDocument/2006/relationships/ctrlProp" Target="../ctrlProps/ctrlProp175.xml"/><Relationship Id="rId19" Type="http://schemas.openxmlformats.org/officeDocument/2006/relationships/ctrlProp" Target="../ctrlProps/ctrlProp176.xml"/><Relationship Id="rId1" Type="http://schemas.openxmlformats.org/officeDocument/2006/relationships/printerSettings" Target="../printerSettings/printerSettings12.bin"/><Relationship Id="rId2" Type="http://schemas.openxmlformats.org/officeDocument/2006/relationships/drawing" Target="../drawings/drawing12.xml"/><Relationship Id="rId3" Type="http://schemas.openxmlformats.org/officeDocument/2006/relationships/vmlDrawing" Target="../drawings/vmlDrawing12.vml"/><Relationship Id="rId4" Type="http://schemas.openxmlformats.org/officeDocument/2006/relationships/ctrlProp" Target="../ctrlProps/ctrlProp161.xml"/><Relationship Id="rId5" Type="http://schemas.openxmlformats.org/officeDocument/2006/relationships/ctrlProp" Target="../ctrlProps/ctrlProp162.xml"/><Relationship Id="rId6" Type="http://schemas.openxmlformats.org/officeDocument/2006/relationships/ctrlProp" Target="../ctrlProps/ctrlProp163.xml"/><Relationship Id="rId7" Type="http://schemas.openxmlformats.org/officeDocument/2006/relationships/ctrlProp" Target="../ctrlProps/ctrlProp164.xml"/><Relationship Id="rId8" Type="http://schemas.openxmlformats.org/officeDocument/2006/relationships/ctrlProp" Target="../ctrlProps/ctrlProp165.xml"/></Relationships>
</file>

<file path=xl/worksheets/_rels/sheet13.xml.rels><?xml version="1.0" encoding="UTF-8" standalone="yes"?>
<Relationships xmlns="http://schemas.openxmlformats.org/package/2006/relationships"><Relationship Id="rId11" Type="http://schemas.openxmlformats.org/officeDocument/2006/relationships/ctrlProp" Target="../ctrlProps/ctrlProp185.xml"/><Relationship Id="rId12" Type="http://schemas.openxmlformats.org/officeDocument/2006/relationships/ctrlProp" Target="../ctrlProps/ctrlProp186.xml"/><Relationship Id="rId13" Type="http://schemas.openxmlformats.org/officeDocument/2006/relationships/ctrlProp" Target="../ctrlProps/ctrlProp187.xml"/><Relationship Id="rId14" Type="http://schemas.openxmlformats.org/officeDocument/2006/relationships/ctrlProp" Target="../ctrlProps/ctrlProp188.xml"/><Relationship Id="rId15" Type="http://schemas.openxmlformats.org/officeDocument/2006/relationships/ctrlProp" Target="../ctrlProps/ctrlProp189.xml"/><Relationship Id="rId16" Type="http://schemas.openxmlformats.org/officeDocument/2006/relationships/ctrlProp" Target="../ctrlProps/ctrlProp190.xml"/><Relationship Id="rId17" Type="http://schemas.openxmlformats.org/officeDocument/2006/relationships/ctrlProp" Target="../ctrlProps/ctrlProp191.xml"/><Relationship Id="rId18" Type="http://schemas.openxmlformats.org/officeDocument/2006/relationships/ctrlProp" Target="../ctrlProps/ctrlProp192.xml"/><Relationship Id="rId1" Type="http://schemas.openxmlformats.org/officeDocument/2006/relationships/printerSettings" Target="../printerSettings/printerSettings13.bin"/><Relationship Id="rId2" Type="http://schemas.openxmlformats.org/officeDocument/2006/relationships/drawing" Target="../drawings/drawing13.xml"/><Relationship Id="rId3" Type="http://schemas.openxmlformats.org/officeDocument/2006/relationships/vmlDrawing" Target="../drawings/vmlDrawing13.vml"/><Relationship Id="rId4" Type="http://schemas.openxmlformats.org/officeDocument/2006/relationships/ctrlProp" Target="../ctrlProps/ctrlProp178.xml"/><Relationship Id="rId5" Type="http://schemas.openxmlformats.org/officeDocument/2006/relationships/ctrlProp" Target="../ctrlProps/ctrlProp179.xml"/><Relationship Id="rId6" Type="http://schemas.openxmlformats.org/officeDocument/2006/relationships/ctrlProp" Target="../ctrlProps/ctrlProp180.xml"/><Relationship Id="rId7" Type="http://schemas.openxmlformats.org/officeDocument/2006/relationships/ctrlProp" Target="../ctrlProps/ctrlProp181.xml"/><Relationship Id="rId8" Type="http://schemas.openxmlformats.org/officeDocument/2006/relationships/ctrlProp" Target="../ctrlProps/ctrlProp182.xml"/><Relationship Id="rId9" Type="http://schemas.openxmlformats.org/officeDocument/2006/relationships/ctrlProp" Target="../ctrlProps/ctrlProp183.xml"/><Relationship Id="rId10" Type="http://schemas.openxmlformats.org/officeDocument/2006/relationships/ctrlProp" Target="../ctrlProps/ctrlProp184.xml"/></Relationships>
</file>

<file path=xl/worksheets/_rels/sheet14.xml.rels><?xml version="1.0" encoding="UTF-8" standalone="yes"?>
<Relationships xmlns="http://schemas.openxmlformats.org/package/2006/relationships"><Relationship Id="rId9" Type="http://schemas.openxmlformats.org/officeDocument/2006/relationships/ctrlProp" Target="../ctrlProps/ctrlProp198.xml"/><Relationship Id="rId20" Type="http://schemas.openxmlformats.org/officeDocument/2006/relationships/ctrlProp" Target="../ctrlProps/ctrlProp209.xml"/><Relationship Id="rId21" Type="http://schemas.openxmlformats.org/officeDocument/2006/relationships/ctrlProp" Target="../ctrlProps/ctrlProp210.xml"/><Relationship Id="rId22" Type="http://schemas.openxmlformats.org/officeDocument/2006/relationships/ctrlProp" Target="../ctrlProps/ctrlProp211.xml"/><Relationship Id="rId23" Type="http://schemas.openxmlformats.org/officeDocument/2006/relationships/ctrlProp" Target="../ctrlProps/ctrlProp212.xml"/><Relationship Id="rId24" Type="http://schemas.openxmlformats.org/officeDocument/2006/relationships/ctrlProp" Target="../ctrlProps/ctrlProp213.xml"/><Relationship Id="rId25" Type="http://schemas.openxmlformats.org/officeDocument/2006/relationships/ctrlProp" Target="../ctrlProps/ctrlProp214.xml"/><Relationship Id="rId10" Type="http://schemas.openxmlformats.org/officeDocument/2006/relationships/ctrlProp" Target="../ctrlProps/ctrlProp199.xml"/><Relationship Id="rId11" Type="http://schemas.openxmlformats.org/officeDocument/2006/relationships/ctrlProp" Target="../ctrlProps/ctrlProp200.xml"/><Relationship Id="rId12" Type="http://schemas.openxmlformats.org/officeDocument/2006/relationships/ctrlProp" Target="../ctrlProps/ctrlProp201.xml"/><Relationship Id="rId13" Type="http://schemas.openxmlformats.org/officeDocument/2006/relationships/ctrlProp" Target="../ctrlProps/ctrlProp202.xml"/><Relationship Id="rId14" Type="http://schemas.openxmlformats.org/officeDocument/2006/relationships/ctrlProp" Target="../ctrlProps/ctrlProp203.xml"/><Relationship Id="rId15" Type="http://schemas.openxmlformats.org/officeDocument/2006/relationships/ctrlProp" Target="../ctrlProps/ctrlProp204.xml"/><Relationship Id="rId16" Type="http://schemas.openxmlformats.org/officeDocument/2006/relationships/ctrlProp" Target="../ctrlProps/ctrlProp205.xml"/><Relationship Id="rId17" Type="http://schemas.openxmlformats.org/officeDocument/2006/relationships/ctrlProp" Target="../ctrlProps/ctrlProp206.xml"/><Relationship Id="rId18" Type="http://schemas.openxmlformats.org/officeDocument/2006/relationships/ctrlProp" Target="../ctrlProps/ctrlProp207.xml"/><Relationship Id="rId19" Type="http://schemas.openxmlformats.org/officeDocument/2006/relationships/ctrlProp" Target="../ctrlProps/ctrlProp208.xml"/><Relationship Id="rId1" Type="http://schemas.openxmlformats.org/officeDocument/2006/relationships/printerSettings" Target="../printerSettings/printerSettings14.bin"/><Relationship Id="rId2" Type="http://schemas.openxmlformats.org/officeDocument/2006/relationships/drawing" Target="../drawings/drawing14.xml"/><Relationship Id="rId3" Type="http://schemas.openxmlformats.org/officeDocument/2006/relationships/vmlDrawing" Target="../drawings/vmlDrawing14.vml"/><Relationship Id="rId4" Type="http://schemas.openxmlformats.org/officeDocument/2006/relationships/ctrlProp" Target="../ctrlProps/ctrlProp193.xml"/><Relationship Id="rId5" Type="http://schemas.openxmlformats.org/officeDocument/2006/relationships/ctrlProp" Target="../ctrlProps/ctrlProp194.xml"/><Relationship Id="rId6" Type="http://schemas.openxmlformats.org/officeDocument/2006/relationships/ctrlProp" Target="../ctrlProps/ctrlProp195.xml"/><Relationship Id="rId7" Type="http://schemas.openxmlformats.org/officeDocument/2006/relationships/ctrlProp" Target="../ctrlProps/ctrlProp196.xml"/><Relationship Id="rId8" Type="http://schemas.openxmlformats.org/officeDocument/2006/relationships/ctrlProp" Target="../ctrlProps/ctrlProp19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4" Type="http://schemas.openxmlformats.org/officeDocument/2006/relationships/ctrlProp" Target="../ctrlProps/ctrlProp215.xml"/><Relationship Id="rId5" Type="http://schemas.openxmlformats.org/officeDocument/2006/relationships/ctrlProp" Target="../ctrlProps/ctrlProp216.xml"/><Relationship Id="rId6" Type="http://schemas.openxmlformats.org/officeDocument/2006/relationships/ctrlProp" Target="../ctrlProps/ctrlProp217.xml"/><Relationship Id="rId7" Type="http://schemas.openxmlformats.org/officeDocument/2006/relationships/ctrlProp" Target="../ctrlProps/ctrlProp218.xml"/><Relationship Id="rId8" Type="http://schemas.openxmlformats.org/officeDocument/2006/relationships/ctrlProp" Target="../ctrlProps/ctrlProp219.xml"/><Relationship Id="rId9" Type="http://schemas.openxmlformats.org/officeDocument/2006/relationships/ctrlProp" Target="../ctrlProps/ctrlProp220.xml"/><Relationship Id="rId1" Type="http://schemas.openxmlformats.org/officeDocument/2006/relationships/printerSettings" Target="../printerSettings/printerSettings15.bin"/><Relationship Id="rId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 Id="rId2"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1" Type="http://schemas.openxmlformats.org/officeDocument/2006/relationships/ctrlProp" Target="../ctrlProps/ctrlProp12.xml"/><Relationship Id="rId12" Type="http://schemas.openxmlformats.org/officeDocument/2006/relationships/ctrlProp" Target="../ctrlProps/ctrlProp13.xml"/><Relationship Id="rId13" Type="http://schemas.openxmlformats.org/officeDocument/2006/relationships/ctrlProp" Target="../ctrlProps/ctrlProp14.xml"/><Relationship Id="rId14" Type="http://schemas.openxmlformats.org/officeDocument/2006/relationships/ctrlProp" Target="../ctrlProps/ctrlProp15.xml"/><Relationship Id="rId15" Type="http://schemas.openxmlformats.org/officeDocument/2006/relationships/ctrlProp" Target="../ctrlProps/ctrlProp16.xml"/><Relationship Id="rId16" Type="http://schemas.openxmlformats.org/officeDocument/2006/relationships/ctrlProp" Target="../ctrlProps/ctrlProp17.xml"/><Relationship Id="rId17" Type="http://schemas.openxmlformats.org/officeDocument/2006/relationships/ctrlProp" Target="../ctrlProps/ctrlProp18.xml"/><Relationship Id="rId1" Type="http://schemas.openxmlformats.org/officeDocument/2006/relationships/printerSettings" Target="../printerSettings/printerSettings2.bin"/><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5.xml"/><Relationship Id="rId5" Type="http://schemas.openxmlformats.org/officeDocument/2006/relationships/ctrlProp" Target="../ctrlProps/ctrlProp6.xml"/><Relationship Id="rId6" Type="http://schemas.openxmlformats.org/officeDocument/2006/relationships/ctrlProp" Target="../ctrlProps/ctrlProp7.xml"/><Relationship Id="rId7" Type="http://schemas.openxmlformats.org/officeDocument/2006/relationships/ctrlProp" Target="../ctrlProps/ctrlProp8.xml"/><Relationship Id="rId8" Type="http://schemas.openxmlformats.org/officeDocument/2006/relationships/ctrlProp" Target="../ctrlProps/ctrlProp9.xml"/><Relationship Id="rId9" Type="http://schemas.openxmlformats.org/officeDocument/2006/relationships/ctrlProp" Target="../ctrlProps/ctrlProp10.xml"/><Relationship Id="rId10"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1" Type="http://schemas.openxmlformats.org/officeDocument/2006/relationships/ctrlProp" Target="../ctrlProps/ctrlProp26.xml"/><Relationship Id="rId12" Type="http://schemas.openxmlformats.org/officeDocument/2006/relationships/ctrlProp" Target="../ctrlProps/ctrlProp27.xml"/><Relationship Id="rId13" Type="http://schemas.openxmlformats.org/officeDocument/2006/relationships/ctrlProp" Target="../ctrlProps/ctrlProp28.xml"/><Relationship Id="rId14" Type="http://schemas.openxmlformats.org/officeDocument/2006/relationships/ctrlProp" Target="../ctrlProps/ctrlProp29.xml"/><Relationship Id="rId15" Type="http://schemas.openxmlformats.org/officeDocument/2006/relationships/ctrlProp" Target="../ctrlProps/ctrlProp30.xml"/><Relationship Id="rId16" Type="http://schemas.openxmlformats.org/officeDocument/2006/relationships/ctrlProp" Target="../ctrlProps/ctrlProp31.xml"/><Relationship Id="rId17" Type="http://schemas.openxmlformats.org/officeDocument/2006/relationships/ctrlProp" Target="../ctrlProps/ctrlProp32.xml"/><Relationship Id="rId1" Type="http://schemas.openxmlformats.org/officeDocument/2006/relationships/printerSettings" Target="../printerSettings/printerSettings3.bin"/><Relationship Id="rId2" Type="http://schemas.openxmlformats.org/officeDocument/2006/relationships/drawing" Target="../drawings/drawing3.xml"/><Relationship Id="rId3" Type="http://schemas.openxmlformats.org/officeDocument/2006/relationships/vmlDrawing" Target="../drawings/vmlDrawing3.vml"/><Relationship Id="rId4" Type="http://schemas.openxmlformats.org/officeDocument/2006/relationships/ctrlProp" Target="../ctrlProps/ctrlProp19.xml"/><Relationship Id="rId5" Type="http://schemas.openxmlformats.org/officeDocument/2006/relationships/ctrlProp" Target="../ctrlProps/ctrlProp20.xml"/><Relationship Id="rId6" Type="http://schemas.openxmlformats.org/officeDocument/2006/relationships/ctrlProp" Target="../ctrlProps/ctrlProp21.xml"/><Relationship Id="rId7" Type="http://schemas.openxmlformats.org/officeDocument/2006/relationships/ctrlProp" Target="../ctrlProps/ctrlProp22.xml"/><Relationship Id="rId8" Type="http://schemas.openxmlformats.org/officeDocument/2006/relationships/ctrlProp" Target="../ctrlProps/ctrlProp23.xml"/><Relationship Id="rId9" Type="http://schemas.openxmlformats.org/officeDocument/2006/relationships/ctrlProp" Target="../ctrlProps/ctrlProp24.xml"/><Relationship Id="rId10"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9" Type="http://schemas.openxmlformats.org/officeDocument/2006/relationships/ctrlProp" Target="../ctrlProps/ctrlProp38.xml"/><Relationship Id="rId20" Type="http://schemas.openxmlformats.org/officeDocument/2006/relationships/ctrlProp" Target="../ctrlProps/ctrlProp49.xml"/><Relationship Id="rId21" Type="http://schemas.openxmlformats.org/officeDocument/2006/relationships/ctrlProp" Target="../ctrlProps/ctrlProp50.xml"/><Relationship Id="rId22" Type="http://schemas.openxmlformats.org/officeDocument/2006/relationships/ctrlProp" Target="../ctrlProps/ctrlProp51.xml"/><Relationship Id="rId23" Type="http://schemas.openxmlformats.org/officeDocument/2006/relationships/ctrlProp" Target="../ctrlProps/ctrlProp52.xml"/><Relationship Id="rId24" Type="http://schemas.openxmlformats.org/officeDocument/2006/relationships/ctrlProp" Target="../ctrlProps/ctrlProp53.xml"/><Relationship Id="rId25" Type="http://schemas.openxmlformats.org/officeDocument/2006/relationships/ctrlProp" Target="../ctrlProps/ctrlProp54.xml"/><Relationship Id="rId10" Type="http://schemas.openxmlformats.org/officeDocument/2006/relationships/ctrlProp" Target="../ctrlProps/ctrlProp39.xml"/><Relationship Id="rId11" Type="http://schemas.openxmlformats.org/officeDocument/2006/relationships/ctrlProp" Target="../ctrlProps/ctrlProp40.xml"/><Relationship Id="rId12" Type="http://schemas.openxmlformats.org/officeDocument/2006/relationships/ctrlProp" Target="../ctrlProps/ctrlProp41.xml"/><Relationship Id="rId13" Type="http://schemas.openxmlformats.org/officeDocument/2006/relationships/ctrlProp" Target="../ctrlProps/ctrlProp42.xml"/><Relationship Id="rId14" Type="http://schemas.openxmlformats.org/officeDocument/2006/relationships/ctrlProp" Target="../ctrlProps/ctrlProp43.xml"/><Relationship Id="rId15" Type="http://schemas.openxmlformats.org/officeDocument/2006/relationships/ctrlProp" Target="../ctrlProps/ctrlProp44.xml"/><Relationship Id="rId16" Type="http://schemas.openxmlformats.org/officeDocument/2006/relationships/ctrlProp" Target="../ctrlProps/ctrlProp45.xml"/><Relationship Id="rId17" Type="http://schemas.openxmlformats.org/officeDocument/2006/relationships/ctrlProp" Target="../ctrlProps/ctrlProp46.xml"/><Relationship Id="rId18" Type="http://schemas.openxmlformats.org/officeDocument/2006/relationships/ctrlProp" Target="../ctrlProps/ctrlProp47.xml"/><Relationship Id="rId19" Type="http://schemas.openxmlformats.org/officeDocument/2006/relationships/ctrlProp" Target="../ctrlProps/ctrlProp48.xml"/><Relationship Id="rId1" Type="http://schemas.openxmlformats.org/officeDocument/2006/relationships/printerSettings" Target="../printerSettings/printerSettings4.bin"/><Relationship Id="rId2" Type="http://schemas.openxmlformats.org/officeDocument/2006/relationships/drawing" Target="../drawings/drawing4.xml"/><Relationship Id="rId3" Type="http://schemas.openxmlformats.org/officeDocument/2006/relationships/vmlDrawing" Target="../drawings/vmlDrawing4.vml"/><Relationship Id="rId4" Type="http://schemas.openxmlformats.org/officeDocument/2006/relationships/ctrlProp" Target="../ctrlProps/ctrlProp33.xml"/><Relationship Id="rId5" Type="http://schemas.openxmlformats.org/officeDocument/2006/relationships/ctrlProp" Target="../ctrlProps/ctrlProp34.xml"/><Relationship Id="rId6" Type="http://schemas.openxmlformats.org/officeDocument/2006/relationships/ctrlProp" Target="../ctrlProps/ctrlProp35.xml"/><Relationship Id="rId7" Type="http://schemas.openxmlformats.org/officeDocument/2006/relationships/ctrlProp" Target="../ctrlProps/ctrlProp36.xml"/><Relationship Id="rId8"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11" Type="http://schemas.openxmlformats.org/officeDocument/2006/relationships/ctrlProp" Target="../ctrlProps/ctrlProp62.xml"/><Relationship Id="rId12" Type="http://schemas.openxmlformats.org/officeDocument/2006/relationships/ctrlProp" Target="../ctrlProps/ctrlProp63.xml"/><Relationship Id="rId13" Type="http://schemas.openxmlformats.org/officeDocument/2006/relationships/ctrlProp" Target="../ctrlProps/ctrlProp64.xml"/><Relationship Id="rId14" Type="http://schemas.openxmlformats.org/officeDocument/2006/relationships/ctrlProp" Target="../ctrlProps/ctrlProp65.xml"/><Relationship Id="rId15" Type="http://schemas.openxmlformats.org/officeDocument/2006/relationships/ctrlProp" Target="../ctrlProps/ctrlProp66.xml"/><Relationship Id="rId16" Type="http://schemas.openxmlformats.org/officeDocument/2006/relationships/ctrlProp" Target="../ctrlProps/ctrlProp67.xml"/><Relationship Id="rId17" Type="http://schemas.openxmlformats.org/officeDocument/2006/relationships/ctrlProp" Target="../ctrlProps/ctrlProp68.xml"/><Relationship Id="rId1" Type="http://schemas.openxmlformats.org/officeDocument/2006/relationships/printerSettings" Target="../printerSettings/printerSettings5.bin"/><Relationship Id="rId2" Type="http://schemas.openxmlformats.org/officeDocument/2006/relationships/drawing" Target="../drawings/drawing5.xml"/><Relationship Id="rId3" Type="http://schemas.openxmlformats.org/officeDocument/2006/relationships/vmlDrawing" Target="../drawings/vmlDrawing5.vml"/><Relationship Id="rId4" Type="http://schemas.openxmlformats.org/officeDocument/2006/relationships/ctrlProp" Target="../ctrlProps/ctrlProp55.xml"/><Relationship Id="rId5" Type="http://schemas.openxmlformats.org/officeDocument/2006/relationships/ctrlProp" Target="../ctrlProps/ctrlProp56.xml"/><Relationship Id="rId6" Type="http://schemas.openxmlformats.org/officeDocument/2006/relationships/ctrlProp" Target="../ctrlProps/ctrlProp57.xml"/><Relationship Id="rId7" Type="http://schemas.openxmlformats.org/officeDocument/2006/relationships/ctrlProp" Target="../ctrlProps/ctrlProp58.xml"/><Relationship Id="rId8" Type="http://schemas.openxmlformats.org/officeDocument/2006/relationships/ctrlProp" Target="../ctrlProps/ctrlProp59.xml"/><Relationship Id="rId9" Type="http://schemas.openxmlformats.org/officeDocument/2006/relationships/ctrlProp" Target="../ctrlProps/ctrlProp60.xml"/><Relationship Id="rId10" Type="http://schemas.openxmlformats.org/officeDocument/2006/relationships/ctrlProp" Target="../ctrlProps/ctrlProp61.xml"/></Relationships>
</file>

<file path=xl/worksheets/_rels/sheet6.xml.rels><?xml version="1.0" encoding="UTF-8" standalone="yes"?>
<Relationships xmlns="http://schemas.openxmlformats.org/package/2006/relationships"><Relationship Id="rId11" Type="http://schemas.openxmlformats.org/officeDocument/2006/relationships/ctrlProp" Target="../ctrlProps/ctrlProp76.xml"/><Relationship Id="rId12" Type="http://schemas.openxmlformats.org/officeDocument/2006/relationships/ctrlProp" Target="../ctrlProps/ctrlProp77.xml"/><Relationship Id="rId13" Type="http://schemas.openxmlformats.org/officeDocument/2006/relationships/ctrlProp" Target="../ctrlProps/ctrlProp78.xml"/><Relationship Id="rId14" Type="http://schemas.openxmlformats.org/officeDocument/2006/relationships/ctrlProp" Target="../ctrlProps/ctrlProp79.xml"/><Relationship Id="rId15" Type="http://schemas.openxmlformats.org/officeDocument/2006/relationships/ctrlProp" Target="../ctrlProps/ctrlProp80.xml"/><Relationship Id="rId16" Type="http://schemas.openxmlformats.org/officeDocument/2006/relationships/ctrlProp" Target="../ctrlProps/ctrlProp81.xml"/><Relationship Id="rId1" Type="http://schemas.openxmlformats.org/officeDocument/2006/relationships/printerSettings" Target="../printerSettings/printerSettings6.bin"/><Relationship Id="rId2" Type="http://schemas.openxmlformats.org/officeDocument/2006/relationships/drawing" Target="../drawings/drawing6.xml"/><Relationship Id="rId3" Type="http://schemas.openxmlformats.org/officeDocument/2006/relationships/vmlDrawing" Target="../drawings/vmlDrawing6.vml"/><Relationship Id="rId4" Type="http://schemas.openxmlformats.org/officeDocument/2006/relationships/ctrlProp" Target="../ctrlProps/ctrlProp69.xml"/><Relationship Id="rId5" Type="http://schemas.openxmlformats.org/officeDocument/2006/relationships/ctrlProp" Target="../ctrlProps/ctrlProp70.xml"/><Relationship Id="rId6" Type="http://schemas.openxmlformats.org/officeDocument/2006/relationships/ctrlProp" Target="../ctrlProps/ctrlProp71.xml"/><Relationship Id="rId7" Type="http://schemas.openxmlformats.org/officeDocument/2006/relationships/ctrlProp" Target="../ctrlProps/ctrlProp72.xml"/><Relationship Id="rId8" Type="http://schemas.openxmlformats.org/officeDocument/2006/relationships/ctrlProp" Target="../ctrlProps/ctrlProp73.xml"/><Relationship Id="rId9" Type="http://schemas.openxmlformats.org/officeDocument/2006/relationships/ctrlProp" Target="../ctrlProps/ctrlProp74.xml"/><Relationship Id="rId10" Type="http://schemas.openxmlformats.org/officeDocument/2006/relationships/ctrlProp" Target="../ctrlProps/ctrlProp75.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87.xml"/><Relationship Id="rId20" Type="http://schemas.openxmlformats.org/officeDocument/2006/relationships/ctrlProp" Target="../ctrlProps/ctrlProp98.xml"/><Relationship Id="rId10" Type="http://schemas.openxmlformats.org/officeDocument/2006/relationships/ctrlProp" Target="../ctrlProps/ctrlProp88.xml"/><Relationship Id="rId11" Type="http://schemas.openxmlformats.org/officeDocument/2006/relationships/ctrlProp" Target="../ctrlProps/ctrlProp89.xml"/><Relationship Id="rId12" Type="http://schemas.openxmlformats.org/officeDocument/2006/relationships/ctrlProp" Target="../ctrlProps/ctrlProp90.xml"/><Relationship Id="rId13" Type="http://schemas.openxmlformats.org/officeDocument/2006/relationships/ctrlProp" Target="../ctrlProps/ctrlProp91.xml"/><Relationship Id="rId14" Type="http://schemas.openxmlformats.org/officeDocument/2006/relationships/ctrlProp" Target="../ctrlProps/ctrlProp92.xml"/><Relationship Id="rId15" Type="http://schemas.openxmlformats.org/officeDocument/2006/relationships/ctrlProp" Target="../ctrlProps/ctrlProp93.xml"/><Relationship Id="rId16" Type="http://schemas.openxmlformats.org/officeDocument/2006/relationships/ctrlProp" Target="../ctrlProps/ctrlProp94.xml"/><Relationship Id="rId17" Type="http://schemas.openxmlformats.org/officeDocument/2006/relationships/ctrlProp" Target="../ctrlProps/ctrlProp95.xml"/><Relationship Id="rId18" Type="http://schemas.openxmlformats.org/officeDocument/2006/relationships/ctrlProp" Target="../ctrlProps/ctrlProp96.xml"/><Relationship Id="rId19" Type="http://schemas.openxmlformats.org/officeDocument/2006/relationships/ctrlProp" Target="../ctrlProps/ctrlProp97.xml"/><Relationship Id="rId1" Type="http://schemas.openxmlformats.org/officeDocument/2006/relationships/printerSettings" Target="../printerSettings/printerSettings7.bin"/><Relationship Id="rId2" Type="http://schemas.openxmlformats.org/officeDocument/2006/relationships/drawing" Target="../drawings/drawing7.xml"/><Relationship Id="rId3" Type="http://schemas.openxmlformats.org/officeDocument/2006/relationships/vmlDrawing" Target="../drawings/vmlDrawing7.vml"/><Relationship Id="rId4" Type="http://schemas.openxmlformats.org/officeDocument/2006/relationships/ctrlProp" Target="../ctrlProps/ctrlProp82.xml"/><Relationship Id="rId5" Type="http://schemas.openxmlformats.org/officeDocument/2006/relationships/ctrlProp" Target="../ctrlProps/ctrlProp83.xml"/><Relationship Id="rId6" Type="http://schemas.openxmlformats.org/officeDocument/2006/relationships/ctrlProp" Target="../ctrlProps/ctrlProp84.xml"/><Relationship Id="rId7" Type="http://schemas.openxmlformats.org/officeDocument/2006/relationships/ctrlProp" Target="../ctrlProps/ctrlProp85.xml"/><Relationship Id="rId8" Type="http://schemas.openxmlformats.org/officeDocument/2006/relationships/ctrlProp" Target="../ctrlProps/ctrlProp86.xml"/></Relationships>
</file>

<file path=xl/worksheets/_rels/sheet8.xml.rels><?xml version="1.0" encoding="UTF-8" standalone="yes"?>
<Relationships xmlns="http://schemas.openxmlformats.org/package/2006/relationships"><Relationship Id="rId9" Type="http://schemas.openxmlformats.org/officeDocument/2006/relationships/ctrlProp" Target="../ctrlProps/ctrlProp104.xml"/><Relationship Id="rId20" Type="http://schemas.openxmlformats.org/officeDocument/2006/relationships/ctrlProp" Target="../ctrlProps/ctrlProp115.xml"/><Relationship Id="rId21" Type="http://schemas.openxmlformats.org/officeDocument/2006/relationships/ctrlProp" Target="../ctrlProps/ctrlProp116.xml"/><Relationship Id="rId10" Type="http://schemas.openxmlformats.org/officeDocument/2006/relationships/ctrlProp" Target="../ctrlProps/ctrlProp105.xml"/><Relationship Id="rId11" Type="http://schemas.openxmlformats.org/officeDocument/2006/relationships/ctrlProp" Target="../ctrlProps/ctrlProp106.xml"/><Relationship Id="rId12" Type="http://schemas.openxmlformats.org/officeDocument/2006/relationships/ctrlProp" Target="../ctrlProps/ctrlProp107.xml"/><Relationship Id="rId13" Type="http://schemas.openxmlformats.org/officeDocument/2006/relationships/ctrlProp" Target="../ctrlProps/ctrlProp108.xml"/><Relationship Id="rId14" Type="http://schemas.openxmlformats.org/officeDocument/2006/relationships/ctrlProp" Target="../ctrlProps/ctrlProp109.xml"/><Relationship Id="rId15" Type="http://schemas.openxmlformats.org/officeDocument/2006/relationships/ctrlProp" Target="../ctrlProps/ctrlProp110.xml"/><Relationship Id="rId16" Type="http://schemas.openxmlformats.org/officeDocument/2006/relationships/ctrlProp" Target="../ctrlProps/ctrlProp111.xml"/><Relationship Id="rId17" Type="http://schemas.openxmlformats.org/officeDocument/2006/relationships/ctrlProp" Target="../ctrlProps/ctrlProp112.xml"/><Relationship Id="rId18" Type="http://schemas.openxmlformats.org/officeDocument/2006/relationships/ctrlProp" Target="../ctrlProps/ctrlProp113.xml"/><Relationship Id="rId19" Type="http://schemas.openxmlformats.org/officeDocument/2006/relationships/ctrlProp" Target="../ctrlProps/ctrlProp114.xml"/><Relationship Id="rId1" Type="http://schemas.openxmlformats.org/officeDocument/2006/relationships/printerSettings" Target="../printerSettings/printerSettings8.bin"/><Relationship Id="rId2" Type="http://schemas.openxmlformats.org/officeDocument/2006/relationships/drawing" Target="../drawings/drawing8.xml"/><Relationship Id="rId3" Type="http://schemas.openxmlformats.org/officeDocument/2006/relationships/vmlDrawing" Target="../drawings/vmlDrawing8.vml"/><Relationship Id="rId4" Type="http://schemas.openxmlformats.org/officeDocument/2006/relationships/ctrlProp" Target="../ctrlProps/ctrlProp99.xml"/><Relationship Id="rId5" Type="http://schemas.openxmlformats.org/officeDocument/2006/relationships/ctrlProp" Target="../ctrlProps/ctrlProp100.xml"/><Relationship Id="rId6" Type="http://schemas.openxmlformats.org/officeDocument/2006/relationships/ctrlProp" Target="../ctrlProps/ctrlProp101.xml"/><Relationship Id="rId7" Type="http://schemas.openxmlformats.org/officeDocument/2006/relationships/ctrlProp" Target="../ctrlProps/ctrlProp102.xml"/><Relationship Id="rId8" Type="http://schemas.openxmlformats.org/officeDocument/2006/relationships/ctrlProp" Target="../ctrlProps/ctrlProp103.xml"/></Relationships>
</file>

<file path=xl/worksheets/_rels/sheet9.xml.rels><?xml version="1.0" encoding="UTF-8" standalone="yes"?>
<Relationships xmlns="http://schemas.openxmlformats.org/package/2006/relationships"><Relationship Id="rId11" Type="http://schemas.openxmlformats.org/officeDocument/2006/relationships/ctrlProp" Target="../ctrlProps/ctrlProp124.xml"/><Relationship Id="rId12" Type="http://schemas.openxmlformats.org/officeDocument/2006/relationships/ctrlProp" Target="../ctrlProps/ctrlProp125.xml"/><Relationship Id="rId13" Type="http://schemas.openxmlformats.org/officeDocument/2006/relationships/ctrlProp" Target="../ctrlProps/ctrlProp126.xml"/><Relationship Id="rId14" Type="http://schemas.openxmlformats.org/officeDocument/2006/relationships/ctrlProp" Target="../ctrlProps/ctrlProp127.xml"/><Relationship Id="rId15" Type="http://schemas.openxmlformats.org/officeDocument/2006/relationships/ctrlProp" Target="../ctrlProps/ctrlProp128.xml"/><Relationship Id="rId16" Type="http://schemas.openxmlformats.org/officeDocument/2006/relationships/ctrlProp" Target="../ctrlProps/ctrlProp129.xml"/><Relationship Id="rId1" Type="http://schemas.openxmlformats.org/officeDocument/2006/relationships/printerSettings" Target="../printerSettings/printerSettings9.bin"/><Relationship Id="rId2" Type="http://schemas.openxmlformats.org/officeDocument/2006/relationships/drawing" Target="../drawings/drawing9.xml"/><Relationship Id="rId3" Type="http://schemas.openxmlformats.org/officeDocument/2006/relationships/vmlDrawing" Target="../drawings/vmlDrawing9.vml"/><Relationship Id="rId4" Type="http://schemas.openxmlformats.org/officeDocument/2006/relationships/ctrlProp" Target="../ctrlProps/ctrlProp117.xml"/><Relationship Id="rId5" Type="http://schemas.openxmlformats.org/officeDocument/2006/relationships/ctrlProp" Target="../ctrlProps/ctrlProp118.xml"/><Relationship Id="rId6" Type="http://schemas.openxmlformats.org/officeDocument/2006/relationships/ctrlProp" Target="../ctrlProps/ctrlProp119.xml"/><Relationship Id="rId7" Type="http://schemas.openxmlformats.org/officeDocument/2006/relationships/ctrlProp" Target="../ctrlProps/ctrlProp120.xml"/><Relationship Id="rId8" Type="http://schemas.openxmlformats.org/officeDocument/2006/relationships/ctrlProp" Target="../ctrlProps/ctrlProp121.xml"/><Relationship Id="rId9" Type="http://schemas.openxmlformats.org/officeDocument/2006/relationships/ctrlProp" Target="../ctrlProps/ctrlProp122.xml"/><Relationship Id="rId10" Type="http://schemas.openxmlformats.org/officeDocument/2006/relationships/ctrlProp" Target="../ctrlProps/ctrlProp1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enableFormatConditionsCalculation="0"/>
  <dimension ref="B1:T58"/>
  <sheetViews>
    <sheetView showGridLines="0" showRowColHeaders="0" tabSelected="1" workbookViewId="0">
      <selection activeCell="B1" sqref="B1"/>
    </sheetView>
  </sheetViews>
  <sheetFormatPr baseColWidth="10" defaultColWidth="8.83203125" defaultRowHeight="15" x14ac:dyDescent="0.2"/>
  <cols>
    <col min="1" max="1" width="5.83203125" customWidth="1"/>
    <col min="2" max="2" width="41.1640625" customWidth="1"/>
    <col min="3" max="3" width="5.5" customWidth="1"/>
    <col min="4" max="4" width="36.5" customWidth="1"/>
    <col min="5" max="5" width="8.83203125" style="68" customWidth="1"/>
    <col min="6" max="18" width="8.5" style="68" hidden="1" customWidth="1"/>
    <col min="19" max="19" width="42" style="68" customWidth="1"/>
    <col min="20" max="32" width="8.5" customWidth="1"/>
  </cols>
  <sheetData>
    <row r="1" spans="2:16" s="68" customFormat="1" ht="16" thickBot="1" x14ac:dyDescent="0.25"/>
    <row r="2" spans="2:16" ht="71.25" customHeight="1" x14ac:dyDescent="0.2">
      <c r="B2" s="177" t="s">
        <v>340</v>
      </c>
      <c r="C2" s="178"/>
      <c r="D2" s="179"/>
    </row>
    <row r="3" spans="2:16" ht="266.25" customHeight="1" x14ac:dyDescent="0.2">
      <c r="B3" s="71"/>
      <c r="C3" s="72"/>
      <c r="D3" s="73"/>
      <c r="I3" s="69"/>
    </row>
    <row r="4" spans="2:16" ht="18.75" customHeight="1" thickBot="1" x14ac:dyDescent="0.25">
      <c r="B4" s="38" t="s">
        <v>29</v>
      </c>
      <c r="C4" s="36"/>
      <c r="D4" s="37"/>
      <c r="I4" s="69"/>
    </row>
    <row r="5" spans="2:16" s="68" customFormat="1" ht="12.75" customHeight="1" thickBot="1" x14ac:dyDescent="0.25">
      <c r="I5" s="69"/>
    </row>
    <row r="6" spans="2:16" s="68" customFormat="1" ht="22.5" customHeight="1" x14ac:dyDescent="0.2">
      <c r="B6" s="191" t="s">
        <v>564</v>
      </c>
      <c r="C6" s="192"/>
      <c r="D6" s="193"/>
      <c r="I6" s="69"/>
    </row>
    <row r="7" spans="2:16" s="68" customFormat="1" ht="30.75" customHeight="1" x14ac:dyDescent="0.2">
      <c r="B7" s="197" t="s">
        <v>587</v>
      </c>
      <c r="C7" s="198"/>
      <c r="D7" s="199"/>
      <c r="I7" s="69"/>
    </row>
    <row r="8" spans="2:16" s="68" customFormat="1" ht="12.75" customHeight="1" x14ac:dyDescent="0.2">
      <c r="B8" s="77" t="s">
        <v>565</v>
      </c>
      <c r="C8" s="194" t="s">
        <v>57</v>
      </c>
      <c r="D8" s="195"/>
      <c r="I8" s="69"/>
    </row>
    <row r="9" spans="2:16" s="68" customFormat="1" ht="12.75" customHeight="1" x14ac:dyDescent="0.2">
      <c r="B9" s="77" t="s">
        <v>566</v>
      </c>
      <c r="C9" s="194" t="s">
        <v>58</v>
      </c>
      <c r="D9" s="195"/>
      <c r="I9" s="69"/>
    </row>
    <row r="10" spans="2:16" s="68" customFormat="1" ht="12.75" customHeight="1" x14ac:dyDescent="0.2">
      <c r="B10" s="77" t="s">
        <v>567</v>
      </c>
      <c r="C10" s="194" t="s">
        <v>83</v>
      </c>
      <c r="D10" s="195"/>
      <c r="I10" s="69"/>
    </row>
    <row r="11" spans="2:16" s="68" customFormat="1" ht="12.75" customHeight="1" x14ac:dyDescent="0.2">
      <c r="B11" s="159" t="s">
        <v>573</v>
      </c>
      <c r="C11" s="194" t="s">
        <v>431</v>
      </c>
      <c r="D11" s="195"/>
      <c r="I11" s="69"/>
    </row>
    <row r="12" spans="2:16" s="68" customFormat="1" ht="12.75" customHeight="1" thickBot="1" x14ac:dyDescent="0.25">
      <c r="B12" s="74"/>
      <c r="C12" s="75"/>
      <c r="D12" s="76"/>
      <c r="I12" s="69"/>
    </row>
    <row r="13" spans="2:16" s="68" customFormat="1" ht="12.75" customHeight="1" x14ac:dyDescent="0.2">
      <c r="I13" s="69"/>
    </row>
    <row r="14" spans="2:16" ht="20.25" customHeight="1" thickBot="1" x14ac:dyDescent="0.25">
      <c r="B14" s="35" t="s">
        <v>26</v>
      </c>
      <c r="C14" s="35"/>
      <c r="D14" s="35" t="s">
        <v>27</v>
      </c>
      <c r="F14" s="163">
        <v>2</v>
      </c>
      <c r="P14" s="68" t="s">
        <v>431</v>
      </c>
    </row>
    <row r="15" spans="2:16" ht="20.25" customHeight="1" thickBot="1" x14ac:dyDescent="0.25">
      <c r="B15" s="180" t="s">
        <v>568</v>
      </c>
      <c r="C15" s="35"/>
      <c r="D15" s="35" t="s">
        <v>28</v>
      </c>
      <c r="F15" s="68">
        <f>F14+2</f>
        <v>4</v>
      </c>
      <c r="P15" s="91" t="s">
        <v>323</v>
      </c>
    </row>
    <row r="16" spans="2:16" ht="20.25" customHeight="1" thickBot="1" x14ac:dyDescent="0.25">
      <c r="B16" s="181"/>
      <c r="C16" s="35"/>
      <c r="D16" s="35" t="s">
        <v>30</v>
      </c>
      <c r="P16" s="92" t="s">
        <v>324</v>
      </c>
    </row>
    <row r="17" spans="2:16" ht="15" hidden="1" customHeight="1" x14ac:dyDescent="0.2">
      <c r="P17" s="92" t="s">
        <v>325</v>
      </c>
    </row>
    <row r="18" spans="2:16" ht="15" hidden="1" customHeight="1" x14ac:dyDescent="0.2">
      <c r="P18" s="92" t="s">
        <v>326</v>
      </c>
    </row>
    <row r="19" spans="2:16" ht="15" hidden="1" customHeight="1" x14ac:dyDescent="0.2">
      <c r="P19" s="92" t="s">
        <v>327</v>
      </c>
    </row>
    <row r="20" spans="2:16" ht="15" hidden="1" customHeight="1" x14ac:dyDescent="0.2">
      <c r="P20" s="92" t="s">
        <v>328</v>
      </c>
    </row>
    <row r="21" spans="2:16" ht="15" hidden="1" customHeight="1" x14ac:dyDescent="0.2">
      <c r="P21" s="92" t="s">
        <v>329</v>
      </c>
    </row>
    <row r="22" spans="2:16" s="68" customFormat="1" ht="16" thickBot="1" x14ac:dyDescent="0.25">
      <c r="P22" s="92" t="s">
        <v>330</v>
      </c>
    </row>
    <row r="23" spans="2:16" ht="16" thickBot="1" x14ac:dyDescent="0.25">
      <c r="B23" s="182" t="s">
        <v>581</v>
      </c>
      <c r="C23" s="183"/>
      <c r="D23" s="184"/>
      <c r="P23" s="92" t="s">
        <v>331</v>
      </c>
    </row>
    <row r="24" spans="2:16" ht="15" customHeight="1" thickBot="1" x14ac:dyDescent="0.25">
      <c r="B24" s="196" t="s">
        <v>580</v>
      </c>
      <c r="C24" s="186"/>
      <c r="D24" s="187"/>
      <c r="P24" s="92" t="s">
        <v>332</v>
      </c>
    </row>
    <row r="25" spans="2:16" ht="16" thickBot="1" x14ac:dyDescent="0.25">
      <c r="B25" s="188" t="s">
        <v>87</v>
      </c>
      <c r="C25" s="189"/>
      <c r="D25" s="190"/>
      <c r="P25" s="92" t="s">
        <v>333</v>
      </c>
    </row>
    <row r="26" spans="2:16" s="68" customFormat="1" ht="16" thickBot="1" x14ac:dyDescent="0.25">
      <c r="P26" s="92" t="s">
        <v>334</v>
      </c>
    </row>
    <row r="27" spans="2:16" ht="16" thickBot="1" x14ac:dyDescent="0.25">
      <c r="B27" s="182" t="s">
        <v>570</v>
      </c>
      <c r="C27" s="183"/>
      <c r="D27" s="184"/>
      <c r="P27" s="92" t="s">
        <v>335</v>
      </c>
    </row>
    <row r="28" spans="2:16" ht="16" thickBot="1" x14ac:dyDescent="0.25">
      <c r="B28" s="185" t="str">
        <f ca="1">REPLACE(LEFT(CELL("filename"),SEARCH("]",CELL("filename"))-1),1,SEARCH("[",CELL("filename")),"")</f>
        <v>CIP Privacy Selfassessment v3.0.xlsx</v>
      </c>
      <c r="C28" s="186"/>
      <c r="D28" s="187"/>
      <c r="P28" s="92" t="s">
        <v>336</v>
      </c>
    </row>
    <row r="29" spans="2:16" ht="16" thickBot="1" x14ac:dyDescent="0.25">
      <c r="B29" s="188" t="s">
        <v>6</v>
      </c>
      <c r="C29" s="189"/>
      <c r="D29" s="190"/>
      <c r="P29" s="92" t="s">
        <v>337</v>
      </c>
    </row>
    <row r="30" spans="2:16" s="68" customFormat="1" ht="16" thickBot="1" x14ac:dyDescent="0.25">
      <c r="B30" s="70"/>
      <c r="C30" s="70"/>
      <c r="D30" s="70"/>
      <c r="P30" s="92" t="s">
        <v>338</v>
      </c>
    </row>
    <row r="31" spans="2:16" ht="21.75" customHeight="1" thickBot="1" x14ac:dyDescent="0.25">
      <c r="B31" s="201" t="s">
        <v>432</v>
      </c>
      <c r="C31" s="202"/>
      <c r="D31" s="203"/>
      <c r="E31" s="174" t="s">
        <v>578</v>
      </c>
      <c r="P31" s="92" t="s">
        <v>339</v>
      </c>
    </row>
    <row r="32" spans="2:16" s="68" customFormat="1" x14ac:dyDescent="0.2"/>
    <row r="33" spans="2:20" s="68" customFormat="1" x14ac:dyDescent="0.2">
      <c r="B33" s="200" t="s">
        <v>583</v>
      </c>
      <c r="C33" s="200"/>
      <c r="D33" s="200"/>
    </row>
    <row r="34" spans="2:20" s="68" customFormat="1" x14ac:dyDescent="0.2">
      <c r="B34" s="200" t="s">
        <v>584</v>
      </c>
      <c r="C34" s="200"/>
      <c r="D34" s="200"/>
      <c r="H34" s="173"/>
    </row>
    <row r="35" spans="2:20" s="68" customFormat="1" x14ac:dyDescent="0.2">
      <c r="B35" s="200" t="s">
        <v>586</v>
      </c>
      <c r="C35" s="200"/>
      <c r="D35" s="200"/>
    </row>
    <row r="36" spans="2:20" s="68" customFormat="1" x14ac:dyDescent="0.2">
      <c r="B36" s="200" t="s">
        <v>585</v>
      </c>
      <c r="C36" s="200"/>
      <c r="D36" s="200"/>
      <c r="T36"/>
    </row>
    <row r="37" spans="2:20" s="68" customFormat="1" x14ac:dyDescent="0.2">
      <c r="B37" s="176"/>
      <c r="C37" s="176"/>
      <c r="D37" s="176"/>
      <c r="T37"/>
    </row>
    <row r="38" spans="2:20" s="68" customFormat="1" x14ac:dyDescent="0.2">
      <c r="T38"/>
    </row>
    <row r="39" spans="2:20" s="68" customFormat="1" x14ac:dyDescent="0.2">
      <c r="T39"/>
    </row>
    <row r="40" spans="2:20" s="68" customFormat="1" x14ac:dyDescent="0.2"/>
    <row r="41" spans="2:20" s="68" customFormat="1" x14ac:dyDescent="0.2"/>
    <row r="42" spans="2:20" s="68" customFormat="1" x14ac:dyDescent="0.2"/>
    <row r="43" spans="2:20" s="68" customFormat="1" x14ac:dyDescent="0.2"/>
    <row r="44" spans="2:20" s="68" customFormat="1" x14ac:dyDescent="0.2"/>
    <row r="45" spans="2:20" s="68" customFormat="1" x14ac:dyDescent="0.2"/>
    <row r="46" spans="2:20" s="68" customFormat="1" x14ac:dyDescent="0.2"/>
    <row r="47" spans="2:20" s="68" customFormat="1" x14ac:dyDescent="0.2"/>
    <row r="48" spans="2:20" s="68" customFormat="1" x14ac:dyDescent="0.2"/>
    <row r="49" s="68" customFormat="1" x14ac:dyDescent="0.2"/>
    <row r="50" s="68" customFormat="1" x14ac:dyDescent="0.2"/>
    <row r="51" s="68" customFormat="1" x14ac:dyDescent="0.2"/>
    <row r="52" s="68" customFormat="1" x14ac:dyDescent="0.2"/>
    <row r="53" s="68" customFormat="1" x14ac:dyDescent="0.2"/>
    <row r="54" s="68" customFormat="1" x14ac:dyDescent="0.2"/>
    <row r="55" s="68" customFormat="1" x14ac:dyDescent="0.2"/>
    <row r="56" s="68" customFormat="1" x14ac:dyDescent="0.2"/>
    <row r="57" s="68" customFormat="1" x14ac:dyDescent="0.2"/>
    <row r="58" s="68" customFormat="1" x14ac:dyDescent="0.2"/>
  </sheetData>
  <sheetProtection password="CB51" sheet="1" objects="1" scenarios="1"/>
  <mergeCells count="19">
    <mergeCell ref="B33:D33"/>
    <mergeCell ref="B34:D34"/>
    <mergeCell ref="B35:D35"/>
    <mergeCell ref="B36:D36"/>
    <mergeCell ref="B31:D31"/>
    <mergeCell ref="B2:D2"/>
    <mergeCell ref="B15:B16"/>
    <mergeCell ref="B27:D27"/>
    <mergeCell ref="B28:D28"/>
    <mergeCell ref="B29:D29"/>
    <mergeCell ref="B6:D6"/>
    <mergeCell ref="C8:D8"/>
    <mergeCell ref="C9:D9"/>
    <mergeCell ref="C10:D10"/>
    <mergeCell ref="B23:D23"/>
    <mergeCell ref="B24:D24"/>
    <mergeCell ref="B25:D25"/>
    <mergeCell ref="C11:D11"/>
    <mergeCell ref="B7:D7"/>
  </mergeCells>
  <conditionalFormatting sqref="D14:D16">
    <cfRule type="expression" dxfId="386" priority="7">
      <formula>$F$14=0</formula>
    </cfRule>
  </conditionalFormatting>
  <conditionalFormatting sqref="C8:D8">
    <cfRule type="cellIs" dxfId="385" priority="6" operator="equal">
      <formula>"uw naam"</formula>
    </cfRule>
  </conditionalFormatting>
  <conditionalFormatting sqref="C9:D9">
    <cfRule type="cellIs" dxfId="384" priority="5" operator="equal">
      <formula>"uw functie"</formula>
    </cfRule>
  </conditionalFormatting>
  <conditionalFormatting sqref="C10:D10">
    <cfRule type="cellIs" dxfId="383" priority="4" operator="equal">
      <formula>"uw organisatie"</formula>
    </cfRule>
  </conditionalFormatting>
  <conditionalFormatting sqref="C11:D11">
    <cfRule type="cellIs" dxfId="382" priority="3" operator="equal">
      <formula>"een keuze uit de lijst  &gt;&gt;&gt;"</formula>
    </cfRule>
  </conditionalFormatting>
  <conditionalFormatting sqref="E31">
    <cfRule type="expression" dxfId="381" priority="1">
      <formula>sector=$P$14</formula>
    </cfRule>
  </conditionalFormatting>
  <dataValidations disablePrompts="1" count="1">
    <dataValidation type="list" allowBlank="1" showInputMessage="1" showErrorMessage="1" sqref="C11:D11">
      <formula1>$P$15:$P$31</formula1>
    </dataValidation>
  </dataValidations>
  <hyperlinks>
    <hyperlink ref="B31:D31" location="'B01'!B1" display="Klik hier om te starten met de Privacy Quick Scan"/>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7" r:id="rId4" name="Group Box 3">
              <controlPr defaultSize="0" autoFill="0" autoPict="0">
                <anchor moveWithCells="1">
                  <from>
                    <xdr:col>1</xdr:col>
                    <xdr:colOff>0</xdr:colOff>
                    <xdr:row>13</xdr:row>
                    <xdr:rowOff>12700</xdr:rowOff>
                  </from>
                  <to>
                    <xdr:col>3</xdr:col>
                    <xdr:colOff>2425700</xdr:colOff>
                    <xdr:row>16</xdr:row>
                    <xdr:rowOff>0</xdr:rowOff>
                  </to>
                </anchor>
              </controlPr>
            </control>
          </mc:Choice>
          <mc:Fallback/>
        </mc:AlternateContent>
        <mc:AlternateContent xmlns:mc="http://schemas.openxmlformats.org/markup-compatibility/2006">
          <mc:Choice Requires="x14">
            <control shapeId="41988" r:id="rId5" name="Option Button 4">
              <controlPr defaultSize="0" autoFill="0" autoLine="0" autoPict="0">
                <anchor moveWithCells="1">
                  <from>
                    <xdr:col>2</xdr:col>
                    <xdr:colOff>25400</xdr:colOff>
                    <xdr:row>13</xdr:row>
                    <xdr:rowOff>38100</xdr:rowOff>
                  </from>
                  <to>
                    <xdr:col>3</xdr:col>
                    <xdr:colOff>25400</xdr:colOff>
                    <xdr:row>14</xdr:row>
                    <xdr:rowOff>25400</xdr:rowOff>
                  </to>
                </anchor>
              </controlPr>
            </control>
          </mc:Choice>
          <mc:Fallback/>
        </mc:AlternateContent>
        <mc:AlternateContent xmlns:mc="http://schemas.openxmlformats.org/markup-compatibility/2006">
          <mc:Choice Requires="x14">
            <control shapeId="41990" r:id="rId6" name="Option Button 6">
              <controlPr defaultSize="0" autoFill="0" autoLine="0" autoPict="0">
                <anchor moveWithCells="1">
                  <from>
                    <xdr:col>2</xdr:col>
                    <xdr:colOff>25400</xdr:colOff>
                    <xdr:row>14</xdr:row>
                    <xdr:rowOff>12700</xdr:rowOff>
                  </from>
                  <to>
                    <xdr:col>3</xdr:col>
                    <xdr:colOff>25400</xdr:colOff>
                    <xdr:row>14</xdr:row>
                    <xdr:rowOff>241300</xdr:rowOff>
                  </to>
                </anchor>
              </controlPr>
            </control>
          </mc:Choice>
          <mc:Fallback/>
        </mc:AlternateContent>
        <mc:AlternateContent xmlns:mc="http://schemas.openxmlformats.org/markup-compatibility/2006">
          <mc:Choice Requires="x14">
            <control shapeId="41991" r:id="rId7" name="Option Button 7">
              <controlPr defaultSize="0" autoFill="0" autoLine="0" autoPict="0">
                <anchor moveWithCells="1">
                  <from>
                    <xdr:col>2</xdr:col>
                    <xdr:colOff>25400</xdr:colOff>
                    <xdr:row>15</xdr:row>
                    <xdr:rowOff>0</xdr:rowOff>
                  </from>
                  <to>
                    <xdr:col>3</xdr:col>
                    <xdr:colOff>25400</xdr:colOff>
                    <xdr:row>15</xdr:row>
                    <xdr:rowOff>228600</xdr:rowOff>
                  </to>
                </anchor>
              </controlPr>
            </control>
          </mc:Choice>
          <mc:Fallback/>
        </mc:AlternateContent>
      </controls>
    </mc:Choice>
    <mc:Fallback/>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enableFormatConditionsCalculation="0">
    <pageSetUpPr fitToPage="1"/>
  </sheetPr>
  <dimension ref="B1:T28"/>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customWidth="1"/>
    <col min="6" max="6" width="9.1640625" style="165" hidden="1" customWidth="1"/>
    <col min="7"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20" width="9.1640625" style="8" hidden="1" customWidth="1"/>
    <col min="21" max="42" width="9.1640625" style="8" customWidth="1"/>
    <col min="43" max="16384" width="8.83203125" style="8"/>
  </cols>
  <sheetData>
    <row r="1" spans="2:17" ht="16" thickBot="1" x14ac:dyDescent="0.25">
      <c r="B1" s="204" t="s">
        <v>44</v>
      </c>
      <c r="C1" s="205"/>
      <c r="D1" s="206"/>
      <c r="F1" s="164" t="s">
        <v>2</v>
      </c>
      <c r="H1" s="26" t="s">
        <v>3</v>
      </c>
      <c r="M1" s="18" t="s">
        <v>4</v>
      </c>
    </row>
    <row r="2" spans="2:17" ht="45.75" customHeight="1" thickBot="1" x14ac:dyDescent="0.25">
      <c r="B2" s="207" t="s">
        <v>101</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240</v>
      </c>
      <c r="C4" s="140"/>
      <c r="D4" s="141" t="s">
        <v>401</v>
      </c>
      <c r="F4" s="165">
        <v>0</v>
      </c>
      <c r="G4" s="27">
        <f>IFERROR(CHOOSE(F4,0,1,0,0),0)</f>
        <v>0</v>
      </c>
      <c r="H4" s="27">
        <f>IFERROR(CHOOSE(F4,0,0,2,0),0)</f>
        <v>0</v>
      </c>
      <c r="I4" s="26">
        <f>IFERROR(CHOOSE(F4,0,0,0,3),0)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396</v>
      </c>
      <c r="K5" s="34" t="s">
        <v>241</v>
      </c>
      <c r="N5" s="15"/>
      <c r="O5" s="15"/>
      <c r="P5" s="15"/>
      <c r="Q5" s="22"/>
    </row>
    <row r="6" spans="2:17" ht="30" customHeight="1" x14ac:dyDescent="0.2">
      <c r="B6" s="144"/>
      <c r="C6" s="138"/>
      <c r="D6" s="143" t="s">
        <v>397</v>
      </c>
      <c r="K6" s="34" t="s">
        <v>242</v>
      </c>
    </row>
    <row r="7" spans="2:17" ht="30" customHeight="1" x14ac:dyDescent="0.2">
      <c r="B7" s="145" t="s">
        <v>56</v>
      </c>
      <c r="C7" s="146"/>
      <c r="D7" s="147" t="s">
        <v>398</v>
      </c>
      <c r="K7" s="34" t="s">
        <v>243</v>
      </c>
    </row>
    <row r="8" spans="2:17" ht="6.75" customHeight="1" x14ac:dyDescent="0.2">
      <c r="D8" s="93"/>
    </row>
    <row r="9" spans="2:17" ht="30" customHeight="1" x14ac:dyDescent="0.2">
      <c r="B9" s="212" t="s">
        <v>244</v>
      </c>
      <c r="C9" s="140"/>
      <c r="D9" s="141" t="s">
        <v>399</v>
      </c>
      <c r="F9" s="165">
        <v>0</v>
      </c>
      <c r="G9" s="27">
        <f>IFERROR(CHOOSE(F9,-0.3,0,0,0),0)</f>
        <v>0</v>
      </c>
      <c r="H9" s="27">
        <f>IFERROR(CHOOSE(F9,-0.45,-0.3,0,0),0)</f>
        <v>0</v>
      </c>
      <c r="I9" s="26">
        <f>IFERROR(CHOOSE(F9,-0.6,-0.45,-0.3,0),0)</f>
        <v>0</v>
      </c>
      <c r="M9" s="20" t="str">
        <f>IFERROR(CHOOSE($F$9,K10&amp;CHAR(10),"","",""),"")</f>
        <v/>
      </c>
      <c r="N9" s="14" t="str">
        <f>IFERROR(CHOOSE($F$9,K11&amp;CHAR(10),K11&amp;CHAR(10),"",""),"")</f>
        <v/>
      </c>
      <c r="O9" s="14" t="str">
        <f>IFERROR(CHOOSE($F$9,K12&amp;CHAR(10),K12&amp;CHAR(10),K12&amp;CHAR(10),""),"")</f>
        <v/>
      </c>
      <c r="P9" s="14" t="str">
        <f>O9</f>
        <v/>
      </c>
      <c r="Q9" s="21" t="str">
        <f>O9</f>
        <v/>
      </c>
    </row>
    <row r="10" spans="2:17" ht="30" customHeight="1" x14ac:dyDescent="0.2">
      <c r="B10" s="213"/>
      <c r="C10" s="138"/>
      <c r="D10" s="143" t="s">
        <v>396</v>
      </c>
      <c r="K10" s="34" t="s">
        <v>245</v>
      </c>
      <c r="N10" s="15"/>
    </row>
    <row r="11" spans="2:17" ht="30" customHeight="1" x14ac:dyDescent="0.2">
      <c r="B11" s="144"/>
      <c r="C11" s="138"/>
      <c r="D11" s="143" t="s">
        <v>397</v>
      </c>
      <c r="K11" s="34" t="s">
        <v>246</v>
      </c>
      <c r="N11" s="15"/>
    </row>
    <row r="12" spans="2:17" ht="30" customHeight="1" x14ac:dyDescent="0.2">
      <c r="B12" s="145" t="s">
        <v>56</v>
      </c>
      <c r="C12" s="146"/>
      <c r="D12" s="147" t="s">
        <v>402</v>
      </c>
      <c r="K12" s="34" t="s">
        <v>247</v>
      </c>
    </row>
    <row r="13" spans="2:17" s="63" customFormat="1" ht="6.75" customHeight="1" thickBot="1" x14ac:dyDescent="0.25">
      <c r="B13" s="41"/>
      <c r="C13" s="41"/>
      <c r="D13" s="65"/>
      <c r="E13" s="54"/>
      <c r="F13" s="168"/>
      <c r="G13" s="55"/>
      <c r="H13" s="55"/>
      <c r="I13" s="56"/>
      <c r="J13" s="57"/>
      <c r="K13" s="58"/>
      <c r="L13" s="59"/>
      <c r="M13" s="60"/>
      <c r="N13" s="61"/>
      <c r="O13" s="61"/>
      <c r="P13" s="61"/>
      <c r="Q13" s="66"/>
    </row>
    <row r="14" spans="2:17" ht="30" customHeight="1" thickBot="1" x14ac:dyDescent="0.25">
      <c r="B14" s="94" t="str">
        <f ca="1">IF(ambitie&lt;4,HYPERLINK(CONCATENATE("[",filenaam,"]","U05!B1"), "Klik hier om naar het vorige criterium te gaan"),HYPERLINK(CONCATENATE("[",filenaam,"]","U06!D16"),""))</f>
        <v/>
      </c>
      <c r="D14" s="94" t="str">
        <f ca="1">IF(ambitie&lt;4,HYPERLINK(CONCATENATE("[",filenaam,"]","U07!B1"),"Klik hier om naar het volgende criterium te gaan"&amp;CHAR(10)&amp;"(de vragen op volwassenheidsniveau 4 en 5 zijn niet van toepassing)"),HYPERLINK(CONCATENATE("[",filenaam,"]","U06!D16"),"Hier volgen de vragen op volwassenheidsniveau 4"))</f>
        <v>Hier volgen de vragen op volwassenheidsniveau 4</v>
      </c>
      <c r="E14" s="172" t="s">
        <v>579</v>
      </c>
      <c r="H14" s="27">
        <f>IFERROR(CHOOSE(F4,0,SUM(G4:G12),SUM(H4:H12),SUM(I4:I12)),0)</f>
        <v>0</v>
      </c>
    </row>
    <row r="15" spans="2:17" ht="6.75" customHeight="1" x14ac:dyDescent="0.2">
      <c r="B15" s="31"/>
      <c r="D15" s="95"/>
    </row>
    <row r="16" spans="2:17" ht="27.75" customHeight="1" x14ac:dyDescent="0.2">
      <c r="B16" s="29"/>
      <c r="C16" s="1"/>
      <c r="D16" s="5" t="s">
        <v>342</v>
      </c>
      <c r="F16" s="165" t="b">
        <v>0</v>
      </c>
      <c r="G16" s="27">
        <f>IF(F16=FALSE,-0.6,0)</f>
        <v>-0.6</v>
      </c>
      <c r="K16" s="34" t="s">
        <v>248</v>
      </c>
      <c r="P16" s="14" t="str">
        <f>IF(AND(ambitie&gt;3,G16&lt;0),K16&amp;CHAR(10),"")</f>
        <v xml:space="preserve">Bij het bepalen van de bewaartermijnen wordt gekeken naar het gebruik binnen de branche.
</v>
      </c>
      <c r="Q16" s="21" t="str">
        <f>P16</f>
        <v xml:space="preserve">Bij het bepalen van de bewaartermijnen wordt gekeken naar het gebruik binnen de branche.
</v>
      </c>
    </row>
    <row r="17" spans="2:17" ht="6.75" customHeight="1" x14ac:dyDescent="0.2">
      <c r="P17" s="15"/>
      <c r="Q17" s="22"/>
    </row>
    <row r="18" spans="2:17" ht="27.75" customHeight="1" x14ac:dyDescent="0.2">
      <c r="B18" s="9"/>
      <c r="C18" s="10"/>
      <c r="D18" s="5" t="s">
        <v>343</v>
      </c>
      <c r="F18" s="165" t="b">
        <v>0</v>
      </c>
      <c r="G18" s="27">
        <f>IF(F18=FALSE,-0.4,0)</f>
        <v>-0.4</v>
      </c>
      <c r="H18" s="27">
        <f>IF(ambitie&gt;3,niveau3+(niveau3/3)*(1+G16+G18),niveau3)</f>
        <v>0</v>
      </c>
      <c r="K18" s="34" t="s">
        <v>249</v>
      </c>
      <c r="P18" s="14" t="str">
        <f>IF(AND(ambitie&gt;3,G18&lt;0),K18&amp;CHAR(10),"")</f>
        <v xml:space="preserve">Bij het bepalen van de wijze van vernietigen wordt gekeken naar het gebruik binnen de branche. 
</v>
      </c>
      <c r="Q18" s="21" t="str">
        <f>P18</f>
        <v xml:space="preserve">Bij het bepalen van de wijze van vernietigen wordt gekeken naar het gebruik binnen de branche. 
</v>
      </c>
    </row>
    <row r="19" spans="2:17" s="63" customFormat="1" ht="6.75" customHeight="1" thickBot="1" x14ac:dyDescent="0.25">
      <c r="B19" s="41"/>
      <c r="C19" s="41"/>
      <c r="D19" s="53"/>
      <c r="E19" s="54"/>
      <c r="F19" s="168"/>
      <c r="G19" s="55"/>
      <c r="H19" s="55"/>
      <c r="I19" s="56"/>
      <c r="J19" s="57"/>
      <c r="K19" s="58"/>
      <c r="L19" s="59"/>
      <c r="M19" s="60"/>
      <c r="N19" s="61"/>
      <c r="O19" s="61"/>
      <c r="P19" s="64"/>
      <c r="Q19" s="62"/>
    </row>
    <row r="20" spans="2:17" ht="30" customHeight="1" thickBot="1" x14ac:dyDescent="0.25">
      <c r="B20" s="94" t="str">
        <f ca="1">IF(ambitie=4,HYPERLINK(CONCATENATE("[",filenaam,"]","U05!B1"), "Klik hier om naar het vorige criterium te gaan"),HYPERLINK(CONCATENATE("[",filenaam,"]","U06!D22"),""))</f>
        <v>Klik hier om naar het vorige criterium te gaan</v>
      </c>
      <c r="D20" s="94" t="str">
        <f ca="1">IF(ambitie=4,HYPERLINK(CONCATENATE("[",filenaam,"]","U07!B1"),"Klik hier om naar het volgende criterium te gaan"&amp;CHAR(10)&amp;"(de vragen op volwassenheidsniveau 5 zijn niet van toepassing)"),HYPERLINK(CONCATENATE("[",filenaam,"]","U06!D22"),"Hier volgen de vragen op volwassenheidsniveau 5"))</f>
        <v>Klik hier om naar het volgende criterium te gaan
(de vragen op volwassenheidsniveau 5 zijn niet van toepassing)</v>
      </c>
    </row>
    <row r="21" spans="2:17" ht="6.75" customHeight="1" x14ac:dyDescent="0.2">
      <c r="B21" s="31"/>
      <c r="D21" s="95"/>
    </row>
    <row r="22" spans="2:17" ht="27.75" customHeight="1" x14ac:dyDescent="0.2">
      <c r="B22" s="9"/>
      <c r="C22" s="10"/>
      <c r="D22" s="5" t="s">
        <v>250</v>
      </c>
      <c r="F22" s="165" t="b">
        <v>0</v>
      </c>
      <c r="G22" s="27">
        <f>IF(F22=FALSE,-0.6,0)</f>
        <v>-0.6</v>
      </c>
      <c r="K22" s="34" t="s">
        <v>252</v>
      </c>
      <c r="Q22" s="21" t="str">
        <f>IF(OR(ambitie&lt;5,F22),"",K22&amp;CHAR(10))</f>
        <v/>
      </c>
    </row>
    <row r="23" spans="2:17" ht="6.75" customHeight="1" x14ac:dyDescent="0.2"/>
    <row r="24" spans="2:17" ht="27.75" customHeight="1" x14ac:dyDescent="0.2">
      <c r="B24" s="9"/>
      <c r="C24" s="10"/>
      <c r="D24" s="5" t="s">
        <v>251</v>
      </c>
      <c r="F24" s="165" t="b">
        <v>0</v>
      </c>
      <c r="G24" s="27">
        <f>IF(F24=FALSE,-0.4,0)</f>
        <v>-0.4</v>
      </c>
      <c r="H24" s="27">
        <f>IF(AND(ambitie&gt;4,H18=4),5+G22+G24,H18)</f>
        <v>0</v>
      </c>
      <c r="K24" s="34" t="s">
        <v>253</v>
      </c>
      <c r="Q24" s="21" t="str">
        <f>IF(OR(ambitie&lt;5,F24),"",K24&amp;CHAR(10))</f>
        <v/>
      </c>
    </row>
    <row r="25" spans="2:17" s="63" customFormat="1" ht="6.75" customHeight="1" thickBot="1" x14ac:dyDescent="0.25">
      <c r="B25" s="41"/>
      <c r="C25" s="41"/>
      <c r="D25" s="53"/>
      <c r="E25" s="54"/>
      <c r="F25" s="168"/>
      <c r="G25" s="55"/>
      <c r="H25" s="55"/>
      <c r="I25" s="56"/>
      <c r="J25" s="57"/>
      <c r="K25" s="58"/>
      <c r="L25" s="59"/>
      <c r="M25" s="60"/>
      <c r="N25" s="61"/>
      <c r="O25" s="61"/>
      <c r="P25" s="61"/>
      <c r="Q25" s="62"/>
    </row>
    <row r="26" spans="2:17" ht="30" customHeight="1" thickBot="1" x14ac:dyDescent="0.25">
      <c r="B26" s="94" t="str">
        <f ca="1">IF(ambitie=5,HYPERLINK(CONCATENATE("[",filenaam,"]","U05!B1"), "Klik hier om naar het vorige criterium te gaan"),HYPERLINK(CONCATENATE("[",filenaam,"]","U06!B25"),""))</f>
        <v/>
      </c>
      <c r="D26" s="94" t="str">
        <f ca="1">IF(ambitie=5,HYPERLINK(CONCATENATE("[",filenaam,"]","U07!B1"),"Klik hier om naar het volgende criterium te gaan"),HYPERLINK(CONCATENATE("[",filenaam,"]","U06!D25"),""))</f>
        <v/>
      </c>
      <c r="H26" s="27">
        <f>MAX(H14:H24)</f>
        <v>0</v>
      </c>
    </row>
    <row r="27" spans="2:17" ht="21" customHeight="1" x14ac:dyDescent="0.2">
      <c r="D27" s="97"/>
    </row>
    <row r="28" spans="2:17" ht="107.25" customHeight="1" x14ac:dyDescent="0.2">
      <c r="M28" s="25" t="str">
        <f>M4&amp;M9&amp;M16&amp;M18&amp;M22&amp;M24</f>
        <v/>
      </c>
      <c r="N28" s="25" t="str">
        <f t="shared" ref="N28:Q28" si="0">N4&amp;N9&amp;N16&amp;N18&amp;N22&amp;N24</f>
        <v/>
      </c>
      <c r="O28" s="25" t="str">
        <f t="shared" si="0"/>
        <v/>
      </c>
      <c r="P28" s="25" t="str">
        <f t="shared" si="0"/>
        <v xml:space="preserve">Bij het bepalen van de bewaartermijnen wordt gekeken naar het gebruik binnen de branche.
Bij het bepalen van de wijze van vernietigen wordt gekeken naar het gebruik binnen de branche. 
</v>
      </c>
      <c r="Q28" s="25" t="str">
        <f t="shared" si="0"/>
        <v xml:space="preserve">Bij het bepalen van de bewaartermijnen wordt gekeken naar het gebruik binnen de branche.
Bij het bepalen van de wijze van vernietigen wordt gekeken naar het gebruik binnen de branche. 
</v>
      </c>
    </row>
  </sheetData>
  <sheetProtection password="CB51" sheet="1" objects="1" scenarios="1"/>
  <mergeCells count="4">
    <mergeCell ref="B1:D1"/>
    <mergeCell ref="B2:D2"/>
    <mergeCell ref="B4:B5"/>
    <mergeCell ref="B9:B10"/>
  </mergeCells>
  <conditionalFormatting sqref="C16">
    <cfRule type="expression" dxfId="162" priority="53" stopIfTrue="1">
      <formula>$H$14&lt;2.99</formula>
    </cfRule>
  </conditionalFormatting>
  <conditionalFormatting sqref="C18:C19">
    <cfRule type="expression" dxfId="161" priority="52" stopIfTrue="1">
      <formula>$H$14&lt;2.99</formula>
    </cfRule>
  </conditionalFormatting>
  <conditionalFormatting sqref="C24:C25">
    <cfRule type="expression" dxfId="160" priority="51" stopIfTrue="1">
      <formula>$H$14&lt;2.99</formula>
    </cfRule>
  </conditionalFormatting>
  <conditionalFormatting sqref="B15">
    <cfRule type="expression" dxfId="159" priority="49">
      <formula>$H$14&lt;2.99</formula>
    </cfRule>
  </conditionalFormatting>
  <conditionalFormatting sqref="D15">
    <cfRule type="expression" dxfId="158" priority="47">
      <formula>"$H$18&lt;2,99"</formula>
    </cfRule>
  </conditionalFormatting>
  <conditionalFormatting sqref="C22">
    <cfRule type="expression" dxfId="157" priority="46" stopIfTrue="1">
      <formula>$H$14&lt;2.99</formula>
    </cfRule>
  </conditionalFormatting>
  <conditionalFormatting sqref="D16">
    <cfRule type="expression" dxfId="156" priority="45" stopIfTrue="1">
      <formula>ambitie&lt;4</formula>
    </cfRule>
  </conditionalFormatting>
  <conditionalFormatting sqref="D18:D19">
    <cfRule type="expression" dxfId="155" priority="44" stopIfTrue="1">
      <formula>ambitie&lt;4</formula>
    </cfRule>
  </conditionalFormatting>
  <conditionalFormatting sqref="B21">
    <cfRule type="expression" dxfId="154" priority="41">
      <formula>$H$14&lt;2.99</formula>
    </cfRule>
  </conditionalFormatting>
  <conditionalFormatting sqref="D22">
    <cfRule type="expression" dxfId="153" priority="39" stopIfTrue="1">
      <formula>ambitie&lt;5</formula>
    </cfRule>
  </conditionalFormatting>
  <conditionalFormatting sqref="D24:D25">
    <cfRule type="expression" dxfId="152" priority="38" stopIfTrue="1">
      <formula>ambitie&lt;5</formula>
    </cfRule>
  </conditionalFormatting>
  <conditionalFormatting sqref="D21">
    <cfRule type="expression" dxfId="151" priority="37">
      <formula>ambitie&lt;4</formula>
    </cfRule>
  </conditionalFormatting>
  <conditionalFormatting sqref="D20">
    <cfRule type="expression" dxfId="150" priority="29">
      <formula>ambitie&lt;&gt;4</formula>
    </cfRule>
    <cfRule type="expression" dxfId="149" priority="30">
      <formula>ambitie=4</formula>
    </cfRule>
  </conditionalFormatting>
  <conditionalFormatting sqref="D14">
    <cfRule type="expression" dxfId="148" priority="27">
      <formula>ambitie&gt;3</formula>
    </cfRule>
    <cfRule type="expression" dxfId="147" priority="28">
      <formula>ambitie&lt;4</formula>
    </cfRule>
  </conditionalFormatting>
  <conditionalFormatting sqref="B14">
    <cfRule type="expression" dxfId="146" priority="15">
      <formula>ambitie&gt;3</formula>
    </cfRule>
    <cfRule type="expression" dxfId="145" priority="16">
      <formula>ambitie&lt;4</formula>
    </cfRule>
  </conditionalFormatting>
  <conditionalFormatting sqref="B20">
    <cfRule type="expression" dxfId="144" priority="13">
      <formula>ambitie&lt;&gt;4</formula>
    </cfRule>
    <cfRule type="expression" dxfId="143" priority="14">
      <formula>ambitie=4</formula>
    </cfRule>
  </conditionalFormatting>
  <conditionalFormatting sqref="B26">
    <cfRule type="expression" dxfId="142" priority="9">
      <formula>ambitie&lt;5</formula>
    </cfRule>
    <cfRule type="expression" dxfId="141" priority="10">
      <formula>ambitie=5</formula>
    </cfRule>
  </conditionalFormatting>
  <conditionalFormatting sqref="D26">
    <cfRule type="expression" dxfId="140" priority="7">
      <formula>ambitie&lt;5</formula>
    </cfRule>
    <cfRule type="expression" dxfId="139" priority="8">
      <formula>ambitie=5</formula>
    </cfRule>
  </conditionalFormatting>
  <conditionalFormatting sqref="D16">
    <cfRule type="expression" dxfId="138" priority="6" stopIfTrue="1">
      <formula>ambitie&lt;4</formula>
    </cfRule>
  </conditionalFormatting>
  <conditionalFormatting sqref="D18">
    <cfRule type="expression" dxfId="137" priority="5" stopIfTrue="1">
      <formula>ambitie&lt;4</formula>
    </cfRule>
  </conditionalFormatting>
  <conditionalFormatting sqref="D22">
    <cfRule type="expression" dxfId="136" priority="4" stopIfTrue="1">
      <formula>ambitie&lt;5</formula>
    </cfRule>
  </conditionalFormatting>
  <conditionalFormatting sqref="D24">
    <cfRule type="expression" dxfId="135" priority="3" stopIfTrue="1">
      <formula>ambitie&lt;5</formula>
    </cfRule>
  </conditionalFormatting>
  <conditionalFormatting sqref="E14">
    <cfRule type="expression" dxfId="134" priority="1">
      <formula>$F$4*F$9=0</formula>
    </cfRule>
  </conditionalFormatting>
  <pageMargins left="0.7" right="0.7" top="0.75" bottom="0.75" header="0.3" footer="0.3"/>
  <pageSetup paperSize="8"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Group Box 1">
              <controlPr locked="0" defaultSize="0" autoFill="0" autoPict="0">
                <anchor moveWithCells="1">
                  <from>
                    <xdr:col>1</xdr:col>
                    <xdr:colOff>0</xdr:colOff>
                    <xdr:row>8</xdr:row>
                    <xdr:rowOff>12700</xdr:rowOff>
                  </from>
                  <to>
                    <xdr:col>4</xdr:col>
                    <xdr:colOff>0</xdr:colOff>
                    <xdr:row>12</xdr:row>
                    <xdr:rowOff>0</xdr:rowOff>
                  </to>
                </anchor>
              </controlPr>
            </control>
          </mc:Choice>
          <mc:Fallback/>
        </mc:AlternateContent>
        <mc:AlternateContent xmlns:mc="http://schemas.openxmlformats.org/markup-compatibility/2006">
          <mc:Choice Requires="x14">
            <control shapeId="46082" r:id="rId5" name="Option Button 2">
              <controlPr defaultSize="0" autoFill="0" autoLine="0" autoPict="0">
                <anchor moveWithCells="1">
                  <from>
                    <xdr:col>2</xdr:col>
                    <xdr:colOff>0</xdr:colOff>
                    <xdr:row>3</xdr:row>
                    <xdr:rowOff>12700</xdr:rowOff>
                  </from>
                  <to>
                    <xdr:col>3</xdr:col>
                    <xdr:colOff>63500</xdr:colOff>
                    <xdr:row>3</xdr:row>
                    <xdr:rowOff>368300</xdr:rowOff>
                  </to>
                </anchor>
              </controlPr>
            </control>
          </mc:Choice>
          <mc:Fallback/>
        </mc:AlternateContent>
        <mc:AlternateContent xmlns:mc="http://schemas.openxmlformats.org/markup-compatibility/2006">
          <mc:Choice Requires="x14">
            <control shapeId="46083" r:id="rId6" name="Option Button 3">
              <controlPr defaultSize="0" autoFill="0" autoLine="0" autoPict="0">
                <anchor moveWithCells="1">
                  <from>
                    <xdr:col>2</xdr:col>
                    <xdr:colOff>25400</xdr:colOff>
                    <xdr:row>8</xdr:row>
                    <xdr:rowOff>25400</xdr:rowOff>
                  </from>
                  <to>
                    <xdr:col>3</xdr:col>
                    <xdr:colOff>88900</xdr:colOff>
                    <xdr:row>8</xdr:row>
                    <xdr:rowOff>368300</xdr:rowOff>
                  </to>
                </anchor>
              </controlPr>
            </control>
          </mc:Choice>
          <mc:Fallback/>
        </mc:AlternateContent>
        <mc:AlternateContent xmlns:mc="http://schemas.openxmlformats.org/markup-compatibility/2006">
          <mc:Choice Requires="x14">
            <control shapeId="46084" r:id="rId7" name="Option Button 4">
              <controlPr defaultSize="0" autoFill="0" autoLine="0" autoPict="0">
                <anchor moveWithCells="1">
                  <from>
                    <xdr:col>2</xdr:col>
                    <xdr:colOff>25400</xdr:colOff>
                    <xdr:row>9</xdr:row>
                    <xdr:rowOff>12700</xdr:rowOff>
                  </from>
                  <to>
                    <xdr:col>3</xdr:col>
                    <xdr:colOff>88900</xdr:colOff>
                    <xdr:row>9</xdr:row>
                    <xdr:rowOff>368300</xdr:rowOff>
                  </to>
                </anchor>
              </controlPr>
            </control>
          </mc:Choice>
          <mc:Fallback/>
        </mc:AlternateContent>
        <mc:AlternateContent xmlns:mc="http://schemas.openxmlformats.org/markup-compatibility/2006">
          <mc:Choice Requires="x14">
            <control shapeId="46085" r:id="rId8" name="Option Button 5">
              <controlPr defaultSize="0" autoFill="0" autoLine="0" autoPict="0">
                <anchor moveWithCells="1">
                  <from>
                    <xdr:col>2</xdr:col>
                    <xdr:colOff>25400</xdr:colOff>
                    <xdr:row>10</xdr:row>
                    <xdr:rowOff>12700</xdr:rowOff>
                  </from>
                  <to>
                    <xdr:col>3</xdr:col>
                    <xdr:colOff>88900</xdr:colOff>
                    <xdr:row>10</xdr:row>
                    <xdr:rowOff>368300</xdr:rowOff>
                  </to>
                </anchor>
              </controlPr>
            </control>
          </mc:Choice>
          <mc:Fallback/>
        </mc:AlternateContent>
        <mc:AlternateContent xmlns:mc="http://schemas.openxmlformats.org/markup-compatibility/2006">
          <mc:Choice Requires="x14">
            <control shapeId="46086" r:id="rId9" name="Check Box 6">
              <controlPr defaultSize="0" autoFill="0" autoLine="0" autoPict="0">
                <anchor moveWithCells="1">
                  <from>
                    <xdr:col>2</xdr:col>
                    <xdr:colOff>0</xdr:colOff>
                    <xdr:row>15</xdr:row>
                    <xdr:rowOff>12700</xdr:rowOff>
                  </from>
                  <to>
                    <xdr:col>3</xdr:col>
                    <xdr:colOff>63500</xdr:colOff>
                    <xdr:row>16</xdr:row>
                    <xdr:rowOff>0</xdr:rowOff>
                  </to>
                </anchor>
              </controlPr>
            </control>
          </mc:Choice>
          <mc:Fallback/>
        </mc:AlternateContent>
        <mc:AlternateContent xmlns:mc="http://schemas.openxmlformats.org/markup-compatibility/2006">
          <mc:Choice Requires="x14">
            <control shapeId="46087" r:id="rId10" name="Check Box 7">
              <controlPr defaultSize="0" autoFill="0" autoLine="0" autoPict="0">
                <anchor moveWithCells="1">
                  <from>
                    <xdr:col>2</xdr:col>
                    <xdr:colOff>0</xdr:colOff>
                    <xdr:row>17</xdr:row>
                    <xdr:rowOff>0</xdr:rowOff>
                  </from>
                  <to>
                    <xdr:col>3</xdr:col>
                    <xdr:colOff>63500</xdr:colOff>
                    <xdr:row>18</xdr:row>
                    <xdr:rowOff>0</xdr:rowOff>
                  </to>
                </anchor>
              </controlPr>
            </control>
          </mc:Choice>
          <mc:Fallback/>
        </mc:AlternateContent>
        <mc:AlternateContent xmlns:mc="http://schemas.openxmlformats.org/markup-compatibility/2006">
          <mc:Choice Requires="x14">
            <control shapeId="46088" r:id="rId11" name="Option Button 8">
              <controlPr defaultSize="0" autoFill="0" autoLine="0" autoPict="0">
                <anchor moveWithCells="1">
                  <from>
                    <xdr:col>2</xdr:col>
                    <xdr:colOff>25400</xdr:colOff>
                    <xdr:row>11</xdr:row>
                    <xdr:rowOff>0</xdr:rowOff>
                  </from>
                  <to>
                    <xdr:col>3</xdr:col>
                    <xdr:colOff>76200</xdr:colOff>
                    <xdr:row>11</xdr:row>
                    <xdr:rowOff>368300</xdr:rowOff>
                  </to>
                </anchor>
              </controlPr>
            </control>
          </mc:Choice>
          <mc:Fallback/>
        </mc:AlternateContent>
        <mc:AlternateContent xmlns:mc="http://schemas.openxmlformats.org/markup-compatibility/2006">
          <mc:Choice Requires="x14">
            <control shapeId="46089" r:id="rId12" name="Option Button 9">
              <controlPr defaultSize="0" autoFill="0" autoLine="0" autoPict="0">
                <anchor moveWithCells="1">
                  <from>
                    <xdr:col>2</xdr:col>
                    <xdr:colOff>12700</xdr:colOff>
                    <xdr:row>4</xdr:row>
                    <xdr:rowOff>0</xdr:rowOff>
                  </from>
                  <to>
                    <xdr:col>3</xdr:col>
                    <xdr:colOff>63500</xdr:colOff>
                    <xdr:row>5</xdr:row>
                    <xdr:rowOff>0</xdr:rowOff>
                  </to>
                </anchor>
              </controlPr>
            </control>
          </mc:Choice>
          <mc:Fallback/>
        </mc:AlternateContent>
        <mc:AlternateContent xmlns:mc="http://schemas.openxmlformats.org/markup-compatibility/2006">
          <mc:Choice Requires="x14">
            <control shapeId="46090" r:id="rId13" name="Option Button 10">
              <controlPr defaultSize="0" autoFill="0" autoLine="0" autoPict="0">
                <anchor moveWithCells="1">
                  <from>
                    <xdr:col>2</xdr:col>
                    <xdr:colOff>12700</xdr:colOff>
                    <xdr:row>5</xdr:row>
                    <xdr:rowOff>0</xdr:rowOff>
                  </from>
                  <to>
                    <xdr:col>3</xdr:col>
                    <xdr:colOff>63500</xdr:colOff>
                    <xdr:row>5</xdr:row>
                    <xdr:rowOff>368300</xdr:rowOff>
                  </to>
                </anchor>
              </controlPr>
            </control>
          </mc:Choice>
          <mc:Fallback/>
        </mc:AlternateContent>
        <mc:AlternateContent xmlns:mc="http://schemas.openxmlformats.org/markup-compatibility/2006">
          <mc:Choice Requires="x14">
            <control shapeId="46091" r:id="rId14" name="Option Button 11">
              <controlPr defaultSize="0" autoFill="0" autoLine="0" autoPict="0">
                <anchor moveWithCells="1">
                  <from>
                    <xdr:col>2</xdr:col>
                    <xdr:colOff>0</xdr:colOff>
                    <xdr:row>6</xdr:row>
                    <xdr:rowOff>12700</xdr:rowOff>
                  </from>
                  <to>
                    <xdr:col>3</xdr:col>
                    <xdr:colOff>63500</xdr:colOff>
                    <xdr:row>7</xdr:row>
                    <xdr:rowOff>0</xdr:rowOff>
                  </to>
                </anchor>
              </controlPr>
            </control>
          </mc:Choice>
          <mc:Fallback/>
        </mc:AlternateContent>
        <mc:AlternateContent xmlns:mc="http://schemas.openxmlformats.org/markup-compatibility/2006">
          <mc:Choice Requires="x14">
            <control shapeId="46092" r:id="rId15" name="Check Box 12">
              <controlPr defaultSize="0" autoFill="0" autoLine="0" autoPict="0">
                <anchor moveWithCells="1">
                  <from>
                    <xdr:col>2</xdr:col>
                    <xdr:colOff>12700</xdr:colOff>
                    <xdr:row>21</xdr:row>
                    <xdr:rowOff>12700</xdr:rowOff>
                  </from>
                  <to>
                    <xdr:col>3</xdr:col>
                    <xdr:colOff>38100</xdr:colOff>
                    <xdr:row>22</xdr:row>
                    <xdr:rowOff>38100</xdr:rowOff>
                  </to>
                </anchor>
              </controlPr>
            </control>
          </mc:Choice>
          <mc:Fallback/>
        </mc:AlternateContent>
        <mc:AlternateContent xmlns:mc="http://schemas.openxmlformats.org/markup-compatibility/2006">
          <mc:Choice Requires="x14">
            <control shapeId="46093" r:id="rId16" name="Check Box 13">
              <controlPr defaultSize="0" autoFill="0" autoLine="0" autoPict="0" altText="">
                <anchor moveWithCells="1">
                  <from>
                    <xdr:col>2</xdr:col>
                    <xdr:colOff>12700</xdr:colOff>
                    <xdr:row>23</xdr:row>
                    <xdr:rowOff>12700</xdr:rowOff>
                  </from>
                  <to>
                    <xdr:col>3</xdr:col>
                    <xdr:colOff>76200</xdr:colOff>
                    <xdr:row>24</xdr:row>
                    <xdr:rowOff>12700</xdr:rowOff>
                  </to>
                </anchor>
              </controlPr>
            </control>
          </mc:Choice>
          <mc:Fallback/>
        </mc:AlternateContent>
      </controls>
    </mc:Choice>
    <mc:Fallback/>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enableFormatConditionsCalculation="0">
    <pageSetUpPr fitToPage="1"/>
  </sheetPr>
  <dimension ref="B1:T34"/>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customWidth="1"/>
    <col min="6" max="6" width="9.1640625" style="165" hidden="1" customWidth="1"/>
    <col min="7" max="7" width="7.6640625" style="27" hidden="1" customWidth="1"/>
    <col min="8"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20" width="9.1640625" style="8" hidden="1" customWidth="1"/>
    <col min="21" max="43" width="9.1640625" style="8" customWidth="1"/>
    <col min="44" max="16384" width="8.83203125" style="8"/>
  </cols>
  <sheetData>
    <row r="1" spans="2:17" ht="16" thickBot="1" x14ac:dyDescent="0.25">
      <c r="B1" s="204" t="s">
        <v>14</v>
      </c>
      <c r="C1" s="205"/>
      <c r="D1" s="206"/>
      <c r="F1" s="164" t="s">
        <v>2</v>
      </c>
      <c r="H1" s="26" t="s">
        <v>3</v>
      </c>
      <c r="M1" s="18" t="s">
        <v>4</v>
      </c>
    </row>
    <row r="2" spans="2:17" ht="105.75" customHeight="1" thickBot="1" x14ac:dyDescent="0.25">
      <c r="B2" s="207" t="s">
        <v>576</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254</v>
      </c>
      <c r="C4" s="140"/>
      <c r="D4" s="141" t="s">
        <v>403</v>
      </c>
      <c r="F4" s="165">
        <v>0</v>
      </c>
      <c r="G4" s="27">
        <f>IFERROR(CHOOSE(antw1,0,1,0,0),0)</f>
        <v>0</v>
      </c>
      <c r="H4" s="27">
        <f>IFERROR(CHOOSE(antw1,0,0,2,0),0)</f>
        <v>0</v>
      </c>
      <c r="I4" s="26">
        <f>IFERROR(CHOOSE(antw1,0,0,0,3),0)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404</v>
      </c>
      <c r="K5" s="34" t="s">
        <v>255</v>
      </c>
      <c r="N5" s="15"/>
      <c r="O5" s="15"/>
      <c r="P5" s="15"/>
      <c r="Q5" s="22"/>
    </row>
    <row r="6" spans="2:17" ht="30" customHeight="1" x14ac:dyDescent="0.2">
      <c r="B6" s="144"/>
      <c r="C6" s="138"/>
      <c r="D6" s="143" t="s">
        <v>405</v>
      </c>
      <c r="K6" s="34" t="s">
        <v>256</v>
      </c>
    </row>
    <row r="7" spans="2:17" ht="30" customHeight="1" x14ac:dyDescent="0.2">
      <c r="B7" s="145" t="s">
        <v>56</v>
      </c>
      <c r="C7" s="146"/>
      <c r="D7" s="147" t="s">
        <v>406</v>
      </c>
      <c r="K7" s="34" t="s">
        <v>257</v>
      </c>
    </row>
    <row r="8" spans="2:17" ht="6.75" customHeight="1" x14ac:dyDescent="0.2">
      <c r="D8" s="93"/>
    </row>
    <row r="9" spans="2:17" ht="30" customHeight="1" x14ac:dyDescent="0.2">
      <c r="B9" s="212" t="s">
        <v>258</v>
      </c>
      <c r="C9" s="140"/>
      <c r="D9" s="141" t="s">
        <v>399</v>
      </c>
      <c r="F9" s="165">
        <v>0</v>
      </c>
      <c r="G9" s="27">
        <f>IFERROR(CHOOSE(F9,-0.2,0,0,0),0)</f>
        <v>0</v>
      </c>
      <c r="H9" s="27">
        <f>IFERROR(CHOOSE(F9,-0.3,-0.2,0,0),0)</f>
        <v>0</v>
      </c>
      <c r="I9" s="26">
        <f>IFERROR(CHOOSE(F9,-0.4,-0.3,-0.2,0),0)</f>
        <v>0</v>
      </c>
    </row>
    <row r="10" spans="2:17" ht="30" customHeight="1" x14ac:dyDescent="0.2">
      <c r="B10" s="213"/>
      <c r="C10" s="142"/>
      <c r="D10" s="143" t="s">
        <v>407</v>
      </c>
      <c r="K10" s="34" t="s">
        <v>259</v>
      </c>
      <c r="M10" s="20" t="str">
        <f>IFERROR(CHOOSE($F$9,K10&amp;CHAR(10),"","",""),"")</f>
        <v/>
      </c>
      <c r="N10" s="14" t="str">
        <f>IFERROR(CHOOSE($F$9,K11&amp;CHAR(10),K11&amp;CHAR(10),"",""),"")</f>
        <v/>
      </c>
      <c r="O10" s="14" t="str">
        <f>IFERROR(CHOOSE($F$9,K12&amp;CHAR(10),K12&amp;CHAR(10),K12&amp;CHAR(10),""),"")</f>
        <v/>
      </c>
      <c r="P10" s="14" t="str">
        <f>O10</f>
        <v/>
      </c>
      <c r="Q10" s="21" t="str">
        <f>O10</f>
        <v/>
      </c>
    </row>
    <row r="11" spans="2:17" ht="30" customHeight="1" x14ac:dyDescent="0.2">
      <c r="B11" s="144"/>
      <c r="C11" s="138"/>
      <c r="D11" s="143" t="s">
        <v>408</v>
      </c>
      <c r="K11" s="34" t="s">
        <v>260</v>
      </c>
      <c r="N11" s="15"/>
    </row>
    <row r="12" spans="2:17" ht="30" customHeight="1" x14ac:dyDescent="0.2">
      <c r="B12" s="145" t="s">
        <v>56</v>
      </c>
      <c r="C12" s="146"/>
      <c r="D12" s="147" t="s">
        <v>409</v>
      </c>
      <c r="K12" s="34" t="s">
        <v>261</v>
      </c>
    </row>
    <row r="13" spans="2:17" ht="6.75" customHeight="1" x14ac:dyDescent="0.2">
      <c r="F13" s="166"/>
    </row>
    <row r="14" spans="2:17" ht="30" customHeight="1" x14ac:dyDescent="0.2">
      <c r="B14" s="153" t="s">
        <v>48</v>
      </c>
      <c r="C14" s="140"/>
      <c r="D14" s="141" t="s">
        <v>399</v>
      </c>
      <c r="F14" s="165">
        <v>0</v>
      </c>
      <c r="G14" s="27">
        <f>IFERROR(CHOOSE(F14,-0.2,0,0,0),0)</f>
        <v>0</v>
      </c>
      <c r="H14" s="27">
        <f>IFERROR(CHOOSE(F14,-0.3,-0.2,0,0),0)</f>
        <v>0</v>
      </c>
      <c r="I14" s="26">
        <f>IFERROR(CHOOSE(F14,-0.4,-0.3,-0.2,0),0)</f>
        <v>0</v>
      </c>
    </row>
    <row r="15" spans="2:17" ht="30" customHeight="1" x14ac:dyDescent="0.2">
      <c r="B15" s="154"/>
      <c r="C15" s="142"/>
      <c r="D15" s="143" t="s">
        <v>410</v>
      </c>
      <c r="K15" s="34" t="s">
        <v>262</v>
      </c>
      <c r="M15" s="20" t="str">
        <f>IFERROR(CHOOSE($F$14,K15&amp;CHAR(10),"","",""),"")</f>
        <v/>
      </c>
      <c r="N15" s="14" t="str">
        <f>IFERROR(CHOOSE($F$14,K16&amp;CHAR(10),K16&amp;CHAR(10),"",""),"")</f>
        <v/>
      </c>
      <c r="O15" s="14" t="str">
        <f>IFERROR(CHOOSE($F$14,K17&amp;CHAR(10),K17&amp;CHAR(10),K17&amp;CHAR(10),""),"")</f>
        <v/>
      </c>
      <c r="P15" s="14" t="str">
        <f>O15</f>
        <v/>
      </c>
      <c r="Q15" s="21" t="str">
        <f>O15</f>
        <v/>
      </c>
    </row>
    <row r="16" spans="2:17" ht="30" customHeight="1" x14ac:dyDescent="0.2">
      <c r="B16" s="144"/>
      <c r="C16" s="138"/>
      <c r="D16" s="143" t="s">
        <v>411</v>
      </c>
      <c r="K16" s="34" t="s">
        <v>263</v>
      </c>
      <c r="N16" s="15"/>
    </row>
    <row r="17" spans="2:17" ht="30" customHeight="1" x14ac:dyDescent="0.2">
      <c r="B17" s="145" t="s">
        <v>56</v>
      </c>
      <c r="C17" s="146"/>
      <c r="D17" s="147" t="s">
        <v>412</v>
      </c>
      <c r="K17" s="34" t="s">
        <v>264</v>
      </c>
    </row>
    <row r="18" spans="2:17" ht="6.75" customHeight="1" x14ac:dyDescent="0.2"/>
    <row r="19" spans="2:17" ht="27.75" customHeight="1" x14ac:dyDescent="0.2">
      <c r="B19" s="9"/>
      <c r="C19" s="10"/>
      <c r="D19" s="2" t="s">
        <v>15</v>
      </c>
      <c r="F19" s="165" t="b">
        <v>0</v>
      </c>
      <c r="H19" s="27">
        <f>IF(F19=FALSE,-0.15,0)</f>
        <v>-0.15</v>
      </c>
      <c r="I19" s="26">
        <f>IF(F19=FALSE,-0.3,0)</f>
        <v>-0.3</v>
      </c>
      <c r="K19" s="34" t="s">
        <v>265</v>
      </c>
      <c r="M19" s="23"/>
      <c r="N19" s="15"/>
      <c r="O19" s="14" t="str">
        <f>IF(I19&lt;0,K19&amp;CHAR(10),"")</f>
        <v xml:space="preserve">Er wordt blijvend bewaakt of de doorgiften aan de vereisten voldoen.
</v>
      </c>
      <c r="P19" s="14" t="str">
        <f>O19</f>
        <v xml:space="preserve">Er wordt blijvend bewaakt of de doorgiften aan de vereisten voldoen.
</v>
      </c>
      <c r="Q19" s="14" t="str">
        <f>P19</f>
        <v xml:space="preserve">Er wordt blijvend bewaakt of de doorgiften aan de vereisten voldoen.
</v>
      </c>
    </row>
    <row r="20" spans="2:17" s="63" customFormat="1" ht="6.75" customHeight="1" thickBot="1" x14ac:dyDescent="0.25">
      <c r="B20" s="41"/>
      <c r="C20" s="41"/>
      <c r="D20" s="65"/>
      <c r="E20" s="54"/>
      <c r="F20" s="168"/>
      <c r="G20" s="55"/>
      <c r="H20" s="55"/>
      <c r="I20" s="56"/>
      <c r="J20" s="57"/>
      <c r="K20" s="58"/>
      <c r="L20" s="59"/>
      <c r="M20" s="67"/>
      <c r="N20" s="64"/>
      <c r="O20" s="64"/>
      <c r="P20" s="61"/>
      <c r="Q20" s="66"/>
    </row>
    <row r="21" spans="2:17" ht="30" customHeight="1" thickBot="1" x14ac:dyDescent="0.25">
      <c r="B21" s="94" t="str">
        <f ca="1">IF(ambitie&lt;4,HYPERLINK(CONCATENATE("[",filenaam,"]","U06!B1"), "Klik hier om naar het vorige criterium te gaan"),HYPERLINK(CONCATENATE("[",filenaam,"]","U07!D23"),""))</f>
        <v/>
      </c>
      <c r="D21" s="94" t="str">
        <f ca="1">IF(ambitie&lt;4,HYPERLINK(CONCATENATE("[",filenaam,"]","K01!B1"),"Klik hier om naar het volgende criterium te gaan"&amp;CHAR(10)&amp;"(de vragen op volwassenheidsniveau 4 en 5 zijn niet van toepassing)"),HYPERLINK(CONCATENATE("[",filenaam,"]","U07!D23"),"Hier volgen de vragen op volwassenheidsniveau 4"))</f>
        <v>Hier volgen de vragen op volwassenheidsniveau 4</v>
      </c>
      <c r="E21" s="172" t="s">
        <v>579</v>
      </c>
      <c r="H21" s="27">
        <f>IFERROR(CHOOSE(F4,0,SUM(G4:G19),SUM(H4:H19),SUM(I4:I19)),0)</f>
        <v>0</v>
      </c>
    </row>
    <row r="22" spans="2:17" ht="6.75" customHeight="1" x14ac:dyDescent="0.2">
      <c r="B22" s="31"/>
      <c r="D22" s="95"/>
    </row>
    <row r="23" spans="2:17" ht="27.75" customHeight="1" x14ac:dyDescent="0.2">
      <c r="B23" s="29"/>
      <c r="C23" s="1"/>
      <c r="D23" s="5" t="s">
        <v>266</v>
      </c>
      <c r="F23" s="165" t="b">
        <v>0</v>
      </c>
      <c r="G23" s="27">
        <f>IF(F23=FALSE,-0.6,0)</f>
        <v>-0.6</v>
      </c>
      <c r="K23" s="34" t="s">
        <v>266</v>
      </c>
      <c r="P23" s="14" t="str">
        <f>IF(AND(ambitie&gt;3,G23&lt;0),K23&amp;CHAR(10),"")</f>
        <v xml:space="preserve">Voor het maken van de onderlinge afspraken en de afdoende garanties wordt de kennis en ervaring van de branche benut.
</v>
      </c>
      <c r="Q23" s="21" t="str">
        <f>P23</f>
        <v xml:space="preserve">Voor het maken van de onderlinge afspraken en de afdoende garanties wordt de kennis en ervaring van de branche benut.
</v>
      </c>
    </row>
    <row r="24" spans="2:17" ht="6.75" customHeight="1" x14ac:dyDescent="0.2">
      <c r="P24" s="15"/>
      <c r="Q24" s="22"/>
    </row>
    <row r="25" spans="2:17" ht="27.75" customHeight="1" x14ac:dyDescent="0.2">
      <c r="B25" s="9"/>
      <c r="C25" s="10"/>
      <c r="D25" s="5" t="s">
        <v>16</v>
      </c>
      <c r="F25" s="165" t="b">
        <v>0</v>
      </c>
      <c r="G25" s="27">
        <f>IF(F25=FALSE,-0.4,0)</f>
        <v>-0.4</v>
      </c>
      <c r="H25" s="27">
        <f>IF(ambitie&gt;3,niveau3+(niveau3/3)*(1+G23+G25),niveau3)</f>
        <v>0</v>
      </c>
      <c r="K25" s="34" t="s">
        <v>267</v>
      </c>
      <c r="P25" s="14" t="str">
        <f>IF(AND(ambitie&gt;3,G25&lt;0),K25&amp;CHAR(10),"")</f>
        <v xml:space="preserve">Of de doorgiften aan de vereisten voldoen wordt meetbaar gemaakt.
</v>
      </c>
      <c r="Q25" s="21" t="str">
        <f>P25</f>
        <v xml:space="preserve">Of de doorgiften aan de vereisten voldoen wordt meetbaar gemaakt.
</v>
      </c>
    </row>
    <row r="26" spans="2:17" s="63" customFormat="1" ht="6.75" customHeight="1" thickBot="1" x14ac:dyDescent="0.25">
      <c r="B26" s="41"/>
      <c r="C26" s="41"/>
      <c r="D26" s="53"/>
      <c r="E26" s="54"/>
      <c r="F26" s="168"/>
      <c r="G26" s="55"/>
      <c r="H26" s="55"/>
      <c r="I26" s="56"/>
      <c r="J26" s="57"/>
      <c r="K26" s="58"/>
      <c r="L26" s="59"/>
      <c r="M26" s="60"/>
      <c r="N26" s="61"/>
      <c r="O26" s="61"/>
      <c r="P26" s="64"/>
      <c r="Q26" s="62"/>
    </row>
    <row r="27" spans="2:17" ht="30" customHeight="1" thickBot="1" x14ac:dyDescent="0.25">
      <c r="B27" s="94" t="str">
        <f ca="1">IF(ambitie=4,HYPERLINK(CONCATENATE("[",filenaam,"]","U06!B1"), "Klik hier om naar het vorige criterium te gaan"),HYPERLINK(CONCATENATE("[",filenaam,"]","U07!D29"),""))</f>
        <v>Klik hier om naar het vorige criterium te gaan</v>
      </c>
      <c r="D27" s="94" t="str">
        <f ca="1">IF(ambitie=4,HYPERLINK(CONCATENATE("[",filenaam,"]","K01!B1"),"Klik hier om naar het volgende criterium te gaan"&amp;CHAR(10)&amp;"(de vraag op volwassenheidsniveau 5 is niet van toepassing)"),HYPERLINK(CONCATENATE("[",filenaam,"]","U07!D29"),"Hier volgen de vragen op volwassenheidsniveau 5"))</f>
        <v>Klik hier om naar het volgende criterium te gaan
(de vraag op volwassenheidsniveau 5 is niet van toepassing)</v>
      </c>
    </row>
    <row r="28" spans="2:17" ht="6.75" customHeight="1" x14ac:dyDescent="0.2">
      <c r="B28" s="31"/>
      <c r="D28" s="95"/>
    </row>
    <row r="29" spans="2:17" ht="39.75" customHeight="1" x14ac:dyDescent="0.2">
      <c r="B29" s="9"/>
      <c r="C29" s="10"/>
      <c r="D29" s="5" t="s">
        <v>268</v>
      </c>
      <c r="F29" s="165" t="b">
        <v>0</v>
      </c>
      <c r="H29" s="27">
        <f>IF(AND(ambitie&gt;4,H25=4,F29),5,H25)</f>
        <v>0</v>
      </c>
      <c r="K29" s="34" t="s">
        <v>268</v>
      </c>
      <c r="Q29" s="21" t="str">
        <f>IF(OR(ambitie&lt;5,F29),"",K29&amp;CHAR(10))</f>
        <v/>
      </c>
    </row>
    <row r="30" spans="2:17" s="63" customFormat="1" ht="6.75" customHeight="1" thickBot="1" x14ac:dyDescent="0.25">
      <c r="B30" s="41"/>
      <c r="C30" s="41"/>
      <c r="D30" s="53"/>
      <c r="E30" s="54"/>
      <c r="F30" s="168"/>
      <c r="G30" s="55"/>
      <c r="H30" s="55"/>
      <c r="I30" s="56"/>
      <c r="J30" s="57"/>
      <c r="K30" s="58"/>
      <c r="L30" s="59"/>
      <c r="M30" s="60"/>
      <c r="N30" s="61"/>
      <c r="O30" s="61"/>
      <c r="P30" s="61"/>
      <c r="Q30" s="62"/>
    </row>
    <row r="31" spans="2:17" ht="30" customHeight="1" thickBot="1" x14ac:dyDescent="0.25">
      <c r="B31" s="98" t="str">
        <f ca="1">IF(ambitie=5,HYPERLINK(CONCATENATE("[",filenaam,"]","U06!B1"), "Klik hier om naar het vorige criterium te gaan"),HYPERLINK(CONCATENATE("[",filenaam,"]","U07!B30"),""))</f>
        <v/>
      </c>
      <c r="D31" s="94" t="str">
        <f ca="1">IF(ambitie=5,HYPERLINK(CONCATENATE("[",filenaam,"]","K01!B1"),"Klik hier om naar het volgende criterium te gaan"),HYPERLINK(CONCATENATE("[",filenaam,"]","U07!D30"),""))</f>
        <v/>
      </c>
      <c r="H31" s="27">
        <f>MAX(H21:H29)</f>
        <v>0</v>
      </c>
    </row>
    <row r="32" spans="2:17" ht="21" customHeight="1" x14ac:dyDescent="0.2">
      <c r="D32" s="97"/>
    </row>
    <row r="34" spans="13:17" ht="253.5" customHeight="1" x14ac:dyDescent="0.2">
      <c r="M34" s="25" t="str">
        <f>M4&amp;M10&amp;M15&amp;M19&amp;M23&amp;M25&amp;M29</f>
        <v/>
      </c>
      <c r="N34" s="25" t="str">
        <f t="shared" ref="N34:P34" si="0">N4&amp;N10&amp;N15&amp;N19&amp;N23&amp;N25&amp;N29</f>
        <v/>
      </c>
      <c r="O34" s="25" t="str">
        <f t="shared" si="0"/>
        <v xml:space="preserve">Er wordt blijvend bewaakt of de doorgiften aan de vereisten voldoen.
</v>
      </c>
      <c r="P34" s="25" t="str">
        <f t="shared" si="0"/>
        <v xml:space="preserve">Er wordt blijvend bewaakt of de doorgiften aan de vereisten voldoen.
Voor het maken van de onderlinge afspraken en de afdoende garanties wordt de kennis en ervaring van de branche benut.
Of de doorgiften aan de vereisten voldoen wordt meetbaar gemaakt.
</v>
      </c>
      <c r="Q34" s="25" t="str">
        <f>Q4&amp;Q10&amp;Q15&amp;Q19&amp;Q23&amp;Q25&amp;Q29</f>
        <v xml:space="preserve">Er wordt blijvend bewaakt of de doorgiften aan de vereisten voldoen.
Voor het maken van de onderlinge afspraken en de afdoende garanties wordt de kennis en ervaring van de branche benut.
Of de doorgiften aan de vereisten voldoen wordt meetbaar gemaakt.
</v>
      </c>
    </row>
  </sheetData>
  <sheetProtection password="CB51" sheet="1" objects="1" scenarios="1"/>
  <mergeCells count="4">
    <mergeCell ref="B1:D1"/>
    <mergeCell ref="B2:D2"/>
    <mergeCell ref="B4:B5"/>
    <mergeCell ref="B9:B10"/>
  </mergeCells>
  <conditionalFormatting sqref="C23">
    <cfRule type="expression" dxfId="133" priority="53" stopIfTrue="1">
      <formula>$H$21&lt;2.99</formula>
    </cfRule>
  </conditionalFormatting>
  <conditionalFormatting sqref="C25:C26">
    <cfRule type="expression" dxfId="132" priority="52" stopIfTrue="1">
      <formula>$H$21&lt;2.99</formula>
    </cfRule>
  </conditionalFormatting>
  <conditionalFormatting sqref="C29:C30">
    <cfRule type="expression" dxfId="131" priority="51" stopIfTrue="1">
      <formula>$H$21&lt;2.99</formula>
    </cfRule>
  </conditionalFormatting>
  <conditionalFormatting sqref="B22">
    <cfRule type="expression" dxfId="130" priority="50">
      <formula>$H$21&lt;2.99</formula>
    </cfRule>
  </conditionalFormatting>
  <conditionalFormatting sqref="D22">
    <cfRule type="expression" dxfId="129" priority="47">
      <formula>"$H$18&lt;2,99"</formula>
    </cfRule>
  </conditionalFormatting>
  <conditionalFormatting sqref="D23">
    <cfRule type="expression" dxfId="128" priority="45" stopIfTrue="1">
      <formula>ambitie&lt;4</formula>
    </cfRule>
  </conditionalFormatting>
  <conditionalFormatting sqref="D25:D26">
    <cfRule type="expression" dxfId="127" priority="44" stopIfTrue="1">
      <formula>ambitie&lt;4</formula>
    </cfRule>
  </conditionalFormatting>
  <conditionalFormatting sqref="B28">
    <cfRule type="expression" dxfId="126" priority="42">
      <formula>$H$21&lt;2.99</formula>
    </cfRule>
  </conditionalFormatting>
  <conditionalFormatting sqref="D29:D30">
    <cfRule type="expression" dxfId="125" priority="40" stopIfTrue="1">
      <formula>ambitie&lt;5</formula>
    </cfRule>
  </conditionalFormatting>
  <conditionalFormatting sqref="D28">
    <cfRule type="expression" dxfId="124" priority="39">
      <formula>ambitie&lt;4</formula>
    </cfRule>
  </conditionalFormatting>
  <conditionalFormatting sqref="D27">
    <cfRule type="expression" dxfId="123" priority="30">
      <formula>ambitie&lt;&gt;4</formula>
    </cfRule>
    <cfRule type="expression" dxfId="122" priority="31">
      <formula>ambitie=4</formula>
    </cfRule>
  </conditionalFormatting>
  <conditionalFormatting sqref="D21">
    <cfRule type="expression" dxfId="121" priority="28">
      <formula>ambitie&gt;3</formula>
    </cfRule>
    <cfRule type="expression" dxfId="120" priority="29">
      <formula>ambitie&lt;4</formula>
    </cfRule>
  </conditionalFormatting>
  <conditionalFormatting sqref="B21">
    <cfRule type="expression" dxfId="119" priority="14">
      <formula>ambitie&gt;3</formula>
    </cfRule>
    <cfRule type="expression" dxfId="118" priority="15">
      <formula>ambitie&lt;4</formula>
    </cfRule>
  </conditionalFormatting>
  <conditionalFormatting sqref="B27">
    <cfRule type="expression" dxfId="117" priority="12">
      <formula>ambitie&lt;&gt;4</formula>
    </cfRule>
    <cfRule type="expression" dxfId="116" priority="13">
      <formula>ambitie=4</formula>
    </cfRule>
  </conditionalFormatting>
  <conditionalFormatting sqref="B31">
    <cfRule type="expression" dxfId="115" priority="8">
      <formula>ambitie&lt;5</formula>
    </cfRule>
    <cfRule type="expression" dxfId="114" priority="9">
      <formula>ambitie=5</formula>
    </cfRule>
  </conditionalFormatting>
  <conditionalFormatting sqref="D31">
    <cfRule type="expression" dxfId="113" priority="6">
      <formula>ambitie&lt;5</formula>
    </cfRule>
    <cfRule type="expression" dxfId="112" priority="7">
      <formula>ambitie=5</formula>
    </cfRule>
  </conditionalFormatting>
  <conditionalFormatting sqref="D23">
    <cfRule type="expression" dxfId="111" priority="5" stopIfTrue="1">
      <formula>ambitie&lt;4</formula>
    </cfRule>
  </conditionalFormatting>
  <conditionalFormatting sqref="D25">
    <cfRule type="expression" dxfId="110" priority="4" stopIfTrue="1">
      <formula>ambitie&lt;4</formula>
    </cfRule>
  </conditionalFormatting>
  <conditionalFormatting sqref="D29">
    <cfRule type="expression" dxfId="109" priority="3" stopIfTrue="1">
      <formula>ambitie&lt;5</formula>
    </cfRule>
  </conditionalFormatting>
  <conditionalFormatting sqref="E21">
    <cfRule type="expression" dxfId="108" priority="1">
      <formula>$F$4*F$9*F$14=0</formula>
    </cfRule>
  </conditionalFormatting>
  <pageMargins left="0.7" right="0.7" top="0.75" bottom="0.75" header="0.3" footer="0.3"/>
  <pageSetup paperSize="8"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1">
              <controlPr locked="0" defaultSize="0" autoFill="0" autoPict="0">
                <anchor moveWithCells="1">
                  <from>
                    <xdr:col>1</xdr:col>
                    <xdr:colOff>0</xdr:colOff>
                    <xdr:row>8</xdr:row>
                    <xdr:rowOff>0</xdr:rowOff>
                  </from>
                  <to>
                    <xdr:col>4</xdr:col>
                    <xdr:colOff>0</xdr:colOff>
                    <xdr:row>11</xdr:row>
                    <xdr:rowOff>368300</xdr:rowOff>
                  </to>
                </anchor>
              </controlPr>
            </control>
          </mc:Choice>
          <mc:Fallback/>
        </mc:AlternateContent>
        <mc:AlternateContent xmlns:mc="http://schemas.openxmlformats.org/markup-compatibility/2006">
          <mc:Choice Requires="x14">
            <control shapeId="47106" r:id="rId5" name="Option Button 2">
              <controlPr defaultSize="0" autoFill="0" autoLine="0" autoPict="0">
                <anchor moveWithCells="1">
                  <from>
                    <xdr:col>2</xdr:col>
                    <xdr:colOff>0</xdr:colOff>
                    <xdr:row>3</xdr:row>
                    <xdr:rowOff>12700</xdr:rowOff>
                  </from>
                  <to>
                    <xdr:col>3</xdr:col>
                    <xdr:colOff>63500</xdr:colOff>
                    <xdr:row>3</xdr:row>
                    <xdr:rowOff>368300</xdr:rowOff>
                  </to>
                </anchor>
              </controlPr>
            </control>
          </mc:Choice>
          <mc:Fallback/>
        </mc:AlternateContent>
        <mc:AlternateContent xmlns:mc="http://schemas.openxmlformats.org/markup-compatibility/2006">
          <mc:Choice Requires="x14">
            <control shapeId="47107" r:id="rId6" name="Check Box 3">
              <controlPr defaultSize="0" autoFill="0" autoLine="0" autoPict="0">
                <anchor moveWithCells="1">
                  <from>
                    <xdr:col>2</xdr:col>
                    <xdr:colOff>0</xdr:colOff>
                    <xdr:row>18</xdr:row>
                    <xdr:rowOff>12700</xdr:rowOff>
                  </from>
                  <to>
                    <xdr:col>3</xdr:col>
                    <xdr:colOff>38100</xdr:colOff>
                    <xdr:row>18</xdr:row>
                    <xdr:rowOff>304800</xdr:rowOff>
                  </to>
                </anchor>
              </controlPr>
            </control>
          </mc:Choice>
          <mc:Fallback/>
        </mc:AlternateContent>
        <mc:AlternateContent xmlns:mc="http://schemas.openxmlformats.org/markup-compatibility/2006">
          <mc:Choice Requires="x14">
            <control shapeId="47109" r:id="rId7" name="Option Button 5">
              <controlPr defaultSize="0" autoFill="0" autoLine="0" autoPict="0">
                <anchor moveWithCells="1">
                  <from>
                    <xdr:col>2</xdr:col>
                    <xdr:colOff>0</xdr:colOff>
                    <xdr:row>8</xdr:row>
                    <xdr:rowOff>12700</xdr:rowOff>
                  </from>
                  <to>
                    <xdr:col>3</xdr:col>
                    <xdr:colOff>63500</xdr:colOff>
                    <xdr:row>8</xdr:row>
                    <xdr:rowOff>368300</xdr:rowOff>
                  </to>
                </anchor>
              </controlPr>
            </control>
          </mc:Choice>
          <mc:Fallback/>
        </mc:AlternateContent>
        <mc:AlternateContent xmlns:mc="http://schemas.openxmlformats.org/markup-compatibility/2006">
          <mc:Choice Requires="x14">
            <control shapeId="47110" r:id="rId8" name="Option Button 6">
              <controlPr defaultSize="0" autoFill="0" autoLine="0" autoPict="0">
                <anchor moveWithCells="1">
                  <from>
                    <xdr:col>2</xdr:col>
                    <xdr:colOff>0</xdr:colOff>
                    <xdr:row>9</xdr:row>
                    <xdr:rowOff>25400</xdr:rowOff>
                  </from>
                  <to>
                    <xdr:col>3</xdr:col>
                    <xdr:colOff>63500</xdr:colOff>
                    <xdr:row>9</xdr:row>
                    <xdr:rowOff>368300</xdr:rowOff>
                  </to>
                </anchor>
              </controlPr>
            </control>
          </mc:Choice>
          <mc:Fallback/>
        </mc:AlternateContent>
        <mc:AlternateContent xmlns:mc="http://schemas.openxmlformats.org/markup-compatibility/2006">
          <mc:Choice Requires="x14">
            <control shapeId="47111" r:id="rId9" name="Option Button 7">
              <controlPr defaultSize="0" autoFill="0" autoLine="0" autoPict="0">
                <anchor moveWithCells="1">
                  <from>
                    <xdr:col>2</xdr:col>
                    <xdr:colOff>12700</xdr:colOff>
                    <xdr:row>10</xdr:row>
                    <xdr:rowOff>12700</xdr:rowOff>
                  </from>
                  <to>
                    <xdr:col>3</xdr:col>
                    <xdr:colOff>63500</xdr:colOff>
                    <xdr:row>10</xdr:row>
                    <xdr:rowOff>355600</xdr:rowOff>
                  </to>
                </anchor>
              </controlPr>
            </control>
          </mc:Choice>
          <mc:Fallback/>
        </mc:AlternateContent>
        <mc:AlternateContent xmlns:mc="http://schemas.openxmlformats.org/markup-compatibility/2006">
          <mc:Choice Requires="x14">
            <control shapeId="47112" r:id="rId10" name="Check Box 8">
              <controlPr defaultSize="0" autoFill="0" autoLine="0" autoPict="0">
                <anchor moveWithCells="1">
                  <from>
                    <xdr:col>2</xdr:col>
                    <xdr:colOff>0</xdr:colOff>
                    <xdr:row>22</xdr:row>
                    <xdr:rowOff>12700</xdr:rowOff>
                  </from>
                  <to>
                    <xdr:col>3</xdr:col>
                    <xdr:colOff>63500</xdr:colOff>
                    <xdr:row>23</xdr:row>
                    <xdr:rowOff>12700</xdr:rowOff>
                  </to>
                </anchor>
              </controlPr>
            </control>
          </mc:Choice>
          <mc:Fallback/>
        </mc:AlternateContent>
        <mc:AlternateContent xmlns:mc="http://schemas.openxmlformats.org/markup-compatibility/2006">
          <mc:Choice Requires="x14">
            <control shapeId="47113" r:id="rId11" name="Check Box 9">
              <controlPr defaultSize="0" autoFill="0" autoLine="0" autoPict="0">
                <anchor moveWithCells="1">
                  <from>
                    <xdr:col>2</xdr:col>
                    <xdr:colOff>0</xdr:colOff>
                    <xdr:row>24</xdr:row>
                    <xdr:rowOff>0</xdr:rowOff>
                  </from>
                  <to>
                    <xdr:col>3</xdr:col>
                    <xdr:colOff>63500</xdr:colOff>
                    <xdr:row>24</xdr:row>
                    <xdr:rowOff>342900</xdr:rowOff>
                  </to>
                </anchor>
              </controlPr>
            </control>
          </mc:Choice>
          <mc:Fallback/>
        </mc:AlternateContent>
        <mc:AlternateContent xmlns:mc="http://schemas.openxmlformats.org/markup-compatibility/2006">
          <mc:Choice Requires="x14">
            <control shapeId="47114" r:id="rId12" name="Check Box 10">
              <controlPr defaultSize="0" autoFill="0" autoLine="0" autoPict="0">
                <anchor moveWithCells="1">
                  <from>
                    <xdr:col>2</xdr:col>
                    <xdr:colOff>12700</xdr:colOff>
                    <xdr:row>28</xdr:row>
                    <xdr:rowOff>12700</xdr:rowOff>
                  </from>
                  <to>
                    <xdr:col>3</xdr:col>
                    <xdr:colOff>63500</xdr:colOff>
                    <xdr:row>29</xdr:row>
                    <xdr:rowOff>0</xdr:rowOff>
                  </to>
                </anchor>
              </controlPr>
            </control>
          </mc:Choice>
          <mc:Fallback/>
        </mc:AlternateContent>
        <mc:AlternateContent xmlns:mc="http://schemas.openxmlformats.org/markup-compatibility/2006">
          <mc:Choice Requires="x14">
            <control shapeId="47115" r:id="rId13" name="Option Button 11">
              <controlPr defaultSize="0" autoFill="0" autoLine="0" autoPict="0">
                <anchor moveWithCells="1">
                  <from>
                    <xdr:col>2</xdr:col>
                    <xdr:colOff>12700</xdr:colOff>
                    <xdr:row>4</xdr:row>
                    <xdr:rowOff>0</xdr:rowOff>
                  </from>
                  <to>
                    <xdr:col>3</xdr:col>
                    <xdr:colOff>63500</xdr:colOff>
                    <xdr:row>5</xdr:row>
                    <xdr:rowOff>0</xdr:rowOff>
                  </to>
                </anchor>
              </controlPr>
            </control>
          </mc:Choice>
          <mc:Fallback/>
        </mc:AlternateContent>
        <mc:AlternateContent xmlns:mc="http://schemas.openxmlformats.org/markup-compatibility/2006">
          <mc:Choice Requires="x14">
            <control shapeId="47116" r:id="rId14" name="Option Button 12">
              <controlPr defaultSize="0" autoFill="0" autoLine="0" autoPict="0">
                <anchor moveWithCells="1">
                  <from>
                    <xdr:col>2</xdr:col>
                    <xdr:colOff>12700</xdr:colOff>
                    <xdr:row>5</xdr:row>
                    <xdr:rowOff>0</xdr:rowOff>
                  </from>
                  <to>
                    <xdr:col>3</xdr:col>
                    <xdr:colOff>63500</xdr:colOff>
                    <xdr:row>5</xdr:row>
                    <xdr:rowOff>368300</xdr:rowOff>
                  </to>
                </anchor>
              </controlPr>
            </control>
          </mc:Choice>
          <mc:Fallback/>
        </mc:AlternateContent>
        <mc:AlternateContent xmlns:mc="http://schemas.openxmlformats.org/markup-compatibility/2006">
          <mc:Choice Requires="x14">
            <control shapeId="47117" r:id="rId15" name="Option Button 13">
              <controlPr defaultSize="0" autoFill="0" autoLine="0" autoPict="0">
                <anchor moveWithCells="1">
                  <from>
                    <xdr:col>2</xdr:col>
                    <xdr:colOff>0</xdr:colOff>
                    <xdr:row>6</xdr:row>
                    <xdr:rowOff>12700</xdr:rowOff>
                  </from>
                  <to>
                    <xdr:col>3</xdr:col>
                    <xdr:colOff>63500</xdr:colOff>
                    <xdr:row>7</xdr:row>
                    <xdr:rowOff>0</xdr:rowOff>
                  </to>
                </anchor>
              </controlPr>
            </control>
          </mc:Choice>
          <mc:Fallback/>
        </mc:AlternateContent>
        <mc:AlternateContent xmlns:mc="http://schemas.openxmlformats.org/markup-compatibility/2006">
          <mc:Choice Requires="x14">
            <control shapeId="47120" r:id="rId16" name="Group Box 16">
              <controlPr locked="0" defaultSize="0" autoFill="0" autoPict="0">
                <anchor moveWithCells="1">
                  <from>
                    <xdr:col>1</xdr:col>
                    <xdr:colOff>0</xdr:colOff>
                    <xdr:row>13</xdr:row>
                    <xdr:rowOff>0</xdr:rowOff>
                  </from>
                  <to>
                    <xdr:col>4</xdr:col>
                    <xdr:colOff>25400</xdr:colOff>
                    <xdr:row>17</xdr:row>
                    <xdr:rowOff>25400</xdr:rowOff>
                  </to>
                </anchor>
              </controlPr>
            </control>
          </mc:Choice>
          <mc:Fallback/>
        </mc:AlternateContent>
        <mc:AlternateContent xmlns:mc="http://schemas.openxmlformats.org/markup-compatibility/2006">
          <mc:Choice Requires="x14">
            <control shapeId="47121" r:id="rId17" name="Option Button 17">
              <controlPr defaultSize="0" autoFill="0" autoLine="0" autoPict="0">
                <anchor moveWithCells="1">
                  <from>
                    <xdr:col>2</xdr:col>
                    <xdr:colOff>0</xdr:colOff>
                    <xdr:row>13</xdr:row>
                    <xdr:rowOff>12700</xdr:rowOff>
                  </from>
                  <to>
                    <xdr:col>3</xdr:col>
                    <xdr:colOff>63500</xdr:colOff>
                    <xdr:row>13</xdr:row>
                    <xdr:rowOff>368300</xdr:rowOff>
                  </to>
                </anchor>
              </controlPr>
            </control>
          </mc:Choice>
          <mc:Fallback/>
        </mc:AlternateContent>
        <mc:AlternateContent xmlns:mc="http://schemas.openxmlformats.org/markup-compatibility/2006">
          <mc:Choice Requires="x14">
            <control shapeId="47122" r:id="rId18" name="Option Button 18">
              <controlPr defaultSize="0" autoFill="0" autoLine="0" autoPict="0">
                <anchor moveWithCells="1">
                  <from>
                    <xdr:col>2</xdr:col>
                    <xdr:colOff>0</xdr:colOff>
                    <xdr:row>14</xdr:row>
                    <xdr:rowOff>25400</xdr:rowOff>
                  </from>
                  <to>
                    <xdr:col>3</xdr:col>
                    <xdr:colOff>63500</xdr:colOff>
                    <xdr:row>14</xdr:row>
                    <xdr:rowOff>368300</xdr:rowOff>
                  </to>
                </anchor>
              </controlPr>
            </control>
          </mc:Choice>
          <mc:Fallback/>
        </mc:AlternateContent>
        <mc:AlternateContent xmlns:mc="http://schemas.openxmlformats.org/markup-compatibility/2006">
          <mc:Choice Requires="x14">
            <control shapeId="47123" r:id="rId19" name="Option Button 19">
              <controlPr defaultSize="0" autoFill="0" autoLine="0" autoPict="0">
                <anchor moveWithCells="1">
                  <from>
                    <xdr:col>2</xdr:col>
                    <xdr:colOff>12700</xdr:colOff>
                    <xdr:row>15</xdr:row>
                    <xdr:rowOff>12700</xdr:rowOff>
                  </from>
                  <to>
                    <xdr:col>3</xdr:col>
                    <xdr:colOff>63500</xdr:colOff>
                    <xdr:row>16</xdr:row>
                    <xdr:rowOff>0</xdr:rowOff>
                  </to>
                </anchor>
              </controlPr>
            </control>
          </mc:Choice>
          <mc:Fallback/>
        </mc:AlternateContent>
        <mc:AlternateContent xmlns:mc="http://schemas.openxmlformats.org/markup-compatibility/2006">
          <mc:Choice Requires="x14">
            <control shapeId="47125" r:id="rId20" name="Option Button 21">
              <controlPr defaultSize="0" autoFill="0" autoLine="0" autoPict="0">
                <anchor moveWithCells="1">
                  <from>
                    <xdr:col>2</xdr:col>
                    <xdr:colOff>0</xdr:colOff>
                    <xdr:row>11</xdr:row>
                    <xdr:rowOff>0</xdr:rowOff>
                  </from>
                  <to>
                    <xdr:col>3</xdr:col>
                    <xdr:colOff>63500</xdr:colOff>
                    <xdr:row>11</xdr:row>
                    <xdr:rowOff>355600</xdr:rowOff>
                  </to>
                </anchor>
              </controlPr>
            </control>
          </mc:Choice>
          <mc:Fallback/>
        </mc:AlternateContent>
        <mc:AlternateContent xmlns:mc="http://schemas.openxmlformats.org/markup-compatibility/2006">
          <mc:Choice Requires="x14">
            <control shapeId="47126" r:id="rId21" name="Option Button 22">
              <controlPr defaultSize="0" autoFill="0" autoLine="0" autoPict="0">
                <anchor moveWithCells="1">
                  <from>
                    <xdr:col>2</xdr:col>
                    <xdr:colOff>0</xdr:colOff>
                    <xdr:row>16</xdr:row>
                    <xdr:rowOff>12700</xdr:rowOff>
                  </from>
                  <to>
                    <xdr:col>3</xdr:col>
                    <xdr:colOff>63500</xdr:colOff>
                    <xdr:row>17</xdr:row>
                    <xdr:rowOff>0</xdr:rowOff>
                  </to>
                </anchor>
              </controlPr>
            </control>
          </mc:Choice>
          <mc:Fallback/>
        </mc:AlternateContent>
      </controls>
    </mc:Choice>
    <mc:Fallback/>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enableFormatConditionsCalculation="0">
    <pageSetUpPr fitToPage="1"/>
  </sheetPr>
  <dimension ref="B1:S36"/>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customWidth="1"/>
    <col min="6" max="6" width="9.1640625" style="165" hidden="1" customWidth="1"/>
    <col min="7" max="7" width="6.83203125" style="27" hidden="1" customWidth="1"/>
    <col min="8"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19" width="9.1640625" style="8" hidden="1" customWidth="1"/>
    <col min="20" max="39" width="0" style="8" hidden="1" customWidth="1"/>
    <col min="40" max="16384" width="8.83203125" style="8"/>
  </cols>
  <sheetData>
    <row r="1" spans="2:17" ht="16" thickBot="1" x14ac:dyDescent="0.25">
      <c r="B1" s="204" t="s">
        <v>344</v>
      </c>
      <c r="C1" s="205"/>
      <c r="D1" s="206"/>
      <c r="F1" s="164" t="s">
        <v>2</v>
      </c>
      <c r="H1" s="26" t="s">
        <v>3</v>
      </c>
      <c r="M1" s="18" t="s">
        <v>4</v>
      </c>
    </row>
    <row r="2" spans="2:17" ht="45.75" customHeight="1" thickBot="1" x14ac:dyDescent="0.25">
      <c r="B2" s="207" t="s">
        <v>102</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269</v>
      </c>
      <c r="C4" s="140"/>
      <c r="D4" s="141" t="s">
        <v>270</v>
      </c>
      <c r="F4" s="165">
        <v>0</v>
      </c>
      <c r="G4" s="27">
        <f>IFERROR(CHOOSE(F4,0,1,0,0),0)</f>
        <v>0</v>
      </c>
      <c r="H4" s="27">
        <f>IFERROR(CHOOSE(F4,0,0,2,0),0)</f>
        <v>0</v>
      </c>
      <c r="I4" s="26">
        <f>IFERROR(CHOOSE(F4,0,0,0,3),0)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413</v>
      </c>
      <c r="K5" s="34" t="s">
        <v>271</v>
      </c>
      <c r="N5" s="15"/>
      <c r="O5" s="15"/>
      <c r="P5" s="15"/>
      <c r="Q5" s="22"/>
    </row>
    <row r="6" spans="2:17" ht="30" customHeight="1" x14ac:dyDescent="0.2">
      <c r="B6" s="144"/>
      <c r="C6" s="138"/>
      <c r="D6" s="143" t="s">
        <v>414</v>
      </c>
      <c r="K6" s="34" t="s">
        <v>272</v>
      </c>
    </row>
    <row r="7" spans="2:17" ht="30" customHeight="1" x14ac:dyDescent="0.2">
      <c r="B7" s="145" t="s">
        <v>56</v>
      </c>
      <c r="C7" s="146"/>
      <c r="D7" s="147" t="s">
        <v>415</v>
      </c>
      <c r="K7" s="34" t="s">
        <v>273</v>
      </c>
    </row>
    <row r="8" spans="2:17" ht="6.75" customHeight="1" x14ac:dyDescent="0.2"/>
    <row r="9" spans="2:17" ht="30" customHeight="1" x14ac:dyDescent="0.2">
      <c r="B9" s="212" t="s">
        <v>284</v>
      </c>
      <c r="C9" s="140"/>
      <c r="D9" s="141" t="s">
        <v>416</v>
      </c>
      <c r="F9" s="169">
        <v>0</v>
      </c>
      <c r="G9" s="27">
        <f>IFERROR(CHOOSE(F9,-0.2,0,0,0),0)</f>
        <v>0</v>
      </c>
      <c r="H9" s="27">
        <f>IFERROR(CHOOSE(F9,-0.4,-0.2,0,0),0)</f>
        <v>0</v>
      </c>
      <c r="I9" s="26">
        <f>IFERROR(CHOOSE(F9,-0.6,-0.4,-0.2,0),0)</f>
        <v>0</v>
      </c>
      <c r="M9" s="20" t="str">
        <f>IFERROR(CHOOSE($F$4,K10&amp;CHAR(10),"","",""),"")</f>
        <v/>
      </c>
      <c r="N9" s="14" t="str">
        <f>IFERROR(CHOOSE($F$4,K11&amp;CHAR(10),K11&amp;CHAR(10),"",""),"")</f>
        <v/>
      </c>
      <c r="O9" s="14" t="str">
        <f>IFERROR(CHOOSE($F$4,K12&amp;CHAR(10),K12&amp;CHAR(10),K12&amp;CHAR(10),""),"")</f>
        <v/>
      </c>
      <c r="P9" s="14" t="str">
        <f>O9</f>
        <v/>
      </c>
      <c r="Q9" s="21" t="str">
        <f>O9</f>
        <v/>
      </c>
    </row>
    <row r="10" spans="2:17" ht="30" customHeight="1" x14ac:dyDescent="0.2">
      <c r="B10" s="213"/>
      <c r="C10" s="142"/>
      <c r="D10" s="143" t="s">
        <v>417</v>
      </c>
      <c r="K10" s="34" t="s">
        <v>274</v>
      </c>
      <c r="N10" s="15"/>
      <c r="O10" s="15"/>
      <c r="P10" s="15"/>
      <c r="Q10" s="22"/>
    </row>
    <row r="11" spans="2:17" ht="30" customHeight="1" x14ac:dyDescent="0.2">
      <c r="B11" s="144"/>
      <c r="C11" s="138"/>
      <c r="D11" s="143" t="s">
        <v>414</v>
      </c>
      <c r="K11" s="34" t="s">
        <v>275</v>
      </c>
    </row>
    <row r="12" spans="2:17" ht="30" customHeight="1" x14ac:dyDescent="0.2">
      <c r="B12" s="145" t="s">
        <v>56</v>
      </c>
      <c r="C12" s="146"/>
      <c r="D12" s="147" t="s">
        <v>415</v>
      </c>
      <c r="K12" s="34" t="s">
        <v>276</v>
      </c>
    </row>
    <row r="13" spans="2:17" ht="6.75" customHeight="1" x14ac:dyDescent="0.2"/>
    <row r="14" spans="2:17" ht="27.75" customHeight="1" x14ac:dyDescent="0.2">
      <c r="B14" s="9"/>
      <c r="C14" s="10"/>
      <c r="D14" s="2" t="s">
        <v>277</v>
      </c>
      <c r="F14" s="165" t="b">
        <v>0</v>
      </c>
      <c r="G14" s="27">
        <f>IF(F14=FALSE,-0.2,0)</f>
        <v>-0.2</v>
      </c>
      <c r="H14" s="27">
        <f>IF(F14=FALSE,-0.3,0)</f>
        <v>-0.3</v>
      </c>
      <c r="I14" s="27">
        <f>IF(F14=FALSE,-0.45,0)</f>
        <v>-0.45</v>
      </c>
      <c r="K14" s="34" t="s">
        <v>278</v>
      </c>
      <c r="M14" s="23"/>
      <c r="N14" s="14" t="str">
        <f>IF(H14&lt;0,K14&amp;CHAR(10),"")</f>
        <v xml:space="preserve">Op organisatieniveau wordt minimaal één persoon (bij voorkeur een aangestelde FG) eindverantwoordelijk gemaakt voor het toezicht en de rapportage, zodat die daarop aanspreekbaar is.
</v>
      </c>
      <c r="O14" s="14" t="str">
        <f>IF(H14&lt;0,K14&amp;CHAR(10),"")</f>
        <v xml:space="preserve">Op organisatieniveau wordt minimaal één persoon (bij voorkeur een aangestelde FG) eindverantwoordelijk gemaakt voor het toezicht en de rapportage, zodat die daarop aanspreekbaar is.
</v>
      </c>
    </row>
    <row r="15" spans="2:17" s="63" customFormat="1" ht="6.75" customHeight="1" thickBot="1" x14ac:dyDescent="0.25">
      <c r="B15" s="41"/>
      <c r="C15" s="41"/>
      <c r="D15" s="65"/>
      <c r="E15" s="54"/>
      <c r="F15" s="168"/>
      <c r="G15" s="55"/>
      <c r="H15" s="55"/>
      <c r="I15" s="55"/>
      <c r="J15" s="57"/>
      <c r="K15" s="58"/>
      <c r="L15" s="59"/>
      <c r="M15" s="60"/>
      <c r="N15" s="61"/>
      <c r="O15" s="64"/>
      <c r="P15" s="64"/>
      <c r="Q15" s="62"/>
    </row>
    <row r="16" spans="2:17" ht="30" customHeight="1" thickBot="1" x14ac:dyDescent="0.25">
      <c r="B16" s="94" t="str">
        <f ca="1">IF(ambitie&lt;4,HYPERLINK(CONCATENATE("[",filenaam,"]","U07!B1"), "Klik hier om naar het vorige criterium te gaan"),HYPERLINK(CONCATENATE("[",filenaam,"]","K01!D18"),""))</f>
        <v/>
      </c>
      <c r="D16" s="94" t="str">
        <f ca="1">IF(ambitie&lt;4,HYPERLINK(CONCATENATE("[",filenaam,"]","K02!B1"),"Klik hier om naar het volgende criterium te gaan"&amp;CHAR(10)&amp;"(de vragen op volwassenheidsniveau 4 en 5 zijn niet van toepassing)"),HYPERLINK(CONCATENATE("[",filenaam,"]","K01!D18"),"Hier volgen de vragen op volwassenheidsniveau 4"))</f>
        <v>Hier volgen de vragen op volwassenheidsniveau 4</v>
      </c>
      <c r="E16" s="172" t="s">
        <v>579</v>
      </c>
      <c r="H16" s="99">
        <f>IFERROR(CHOOSE(F4,0,SUM(G4:G14),SUM(H4:H14),SUM(I4:I14)),0)</f>
        <v>0</v>
      </c>
    </row>
    <row r="17" spans="2:17" ht="6.75" customHeight="1" x14ac:dyDescent="0.2">
      <c r="B17" s="31"/>
      <c r="D17" s="95"/>
    </row>
    <row r="18" spans="2:17" ht="27.75" customHeight="1" x14ac:dyDescent="0.2">
      <c r="B18" s="29"/>
      <c r="C18" s="1"/>
      <c r="D18" s="5" t="s">
        <v>279</v>
      </c>
      <c r="F18" s="165" t="b">
        <v>0</v>
      </c>
      <c r="G18" s="27">
        <f>IF(F18=FALSE,-0.3,0)</f>
        <v>-0.3</v>
      </c>
      <c r="K18" s="34" t="s">
        <v>279</v>
      </c>
      <c r="P18" s="14" t="str">
        <f>IF(AND(ambitie&gt;3,G18&lt;0),K18&amp;CHAR(10),"")</f>
        <v xml:space="preserve">Bij het rapporteren over en het aantonen van de rechtmatigheid wordt gekeken naar het gebruik in de branche.
</v>
      </c>
      <c r="Q18" s="21" t="str">
        <f>P18</f>
        <v xml:space="preserve">Bij het rapporteren over en het aantonen van de rechtmatigheid wordt gekeken naar het gebruik in de branche.
</v>
      </c>
    </row>
    <row r="19" spans="2:17" ht="6.75" customHeight="1" x14ac:dyDescent="0.2">
      <c r="P19" s="15"/>
      <c r="Q19" s="22"/>
    </row>
    <row r="20" spans="2:17" ht="27.75" customHeight="1" x14ac:dyDescent="0.2">
      <c r="B20" s="9"/>
      <c r="C20" s="10"/>
      <c r="D20" s="5" t="s">
        <v>20</v>
      </c>
      <c r="F20" s="165" t="b">
        <v>0</v>
      </c>
      <c r="G20" s="27">
        <f>IF(F20=FALSE,-0.2,0)</f>
        <v>-0.2</v>
      </c>
      <c r="K20" s="34" t="s">
        <v>280</v>
      </c>
      <c r="P20" s="14" t="str">
        <f>IF(AND(ambitie&gt;3,G20&lt;0),K20&amp;CHAR(10),"")</f>
        <v xml:space="preserve">Bewaking van de rechtmatigheid wordt integraal onderdeel gemaakt van de managementprocessen.
</v>
      </c>
      <c r="Q20" s="21" t="str">
        <f>P20</f>
        <v xml:space="preserve">Bewaking van de rechtmatigheid wordt integraal onderdeel gemaakt van de managementprocessen.
</v>
      </c>
    </row>
    <row r="21" spans="2:17" ht="6.75" customHeight="1" x14ac:dyDescent="0.2"/>
    <row r="22" spans="2:17" ht="27.75" customHeight="1" x14ac:dyDescent="0.2">
      <c r="B22" s="9"/>
      <c r="C22" s="10"/>
      <c r="D22" s="5" t="s">
        <v>21</v>
      </c>
      <c r="F22" s="165" t="b">
        <v>0</v>
      </c>
      <c r="G22" s="27">
        <f>IF(F22=FALSE,-0.1,0)</f>
        <v>-0.1</v>
      </c>
      <c r="K22" s="34" t="s">
        <v>281</v>
      </c>
      <c r="P22" s="14" t="str">
        <f>IF(AND(ambitie&gt;3,G22&lt;0),K22&amp;CHAR(10),"")</f>
        <v xml:space="preserve">Het effectief mogelijk maken van toezicht wordt meegenomen in het ontwerp van de gegevensverwerking.
</v>
      </c>
      <c r="Q22" s="21" t="str">
        <f>P22</f>
        <v xml:space="preserve">Het effectief mogelijk maken van toezicht wordt meegenomen in het ontwerp van de gegevensverwerking.
</v>
      </c>
    </row>
    <row r="23" spans="2:17" ht="6.75" customHeight="1" x14ac:dyDescent="0.2"/>
    <row r="24" spans="2:17" ht="27.75" customHeight="1" x14ac:dyDescent="0.2">
      <c r="B24" s="9"/>
      <c r="C24" s="10"/>
      <c r="D24" s="5" t="s">
        <v>22</v>
      </c>
      <c r="F24" s="165" t="b">
        <v>0</v>
      </c>
      <c r="G24" s="27">
        <f>IF(F24=FALSE,-0.4,0)</f>
        <v>-0.4</v>
      </c>
      <c r="H24" s="27">
        <f>IF(ambitie&gt;3,niveau3+(niveau3/3)*(1+SUM(G18:G24)),niveau3)</f>
        <v>0</v>
      </c>
      <c r="K24" s="34" t="s">
        <v>282</v>
      </c>
      <c r="P24" s="14" t="str">
        <f>IF(AND(ambitie&gt;3,G24&lt;0),K24&amp;CHAR(10),"")</f>
        <v xml:space="preserve">Er wordt een FG aangesteld. 
</v>
      </c>
      <c r="Q24" s="21" t="str">
        <f>P24</f>
        <v xml:space="preserve">Er wordt een FG aangesteld. 
</v>
      </c>
    </row>
    <row r="25" spans="2:17" s="63" customFormat="1" ht="6.75" customHeight="1" thickBot="1" x14ac:dyDescent="0.25">
      <c r="B25" s="41"/>
      <c r="C25" s="41"/>
      <c r="D25" s="53"/>
      <c r="E25" s="54"/>
      <c r="F25" s="168"/>
      <c r="G25" s="55"/>
      <c r="H25" s="55"/>
      <c r="I25" s="56"/>
      <c r="J25" s="57"/>
      <c r="K25" s="58"/>
      <c r="L25" s="59"/>
      <c r="M25" s="60"/>
      <c r="N25" s="61"/>
      <c r="O25" s="61"/>
      <c r="P25" s="64"/>
      <c r="Q25" s="62"/>
    </row>
    <row r="26" spans="2:17" ht="30" customHeight="1" thickBot="1" x14ac:dyDescent="0.25">
      <c r="B26" s="94" t="str">
        <f ca="1">IF(ambitie=4,HYPERLINK(CONCATENATE("[",filenaam,"]","U07!B1"), "Klik hier om naar het vorige criterium te gaan"),HYPERLINK(CONCATENATE("[",filenaam,"]","K01!D28"),""))</f>
        <v>Klik hier om naar het vorige criterium te gaan</v>
      </c>
      <c r="D26" s="94" t="str">
        <f ca="1">IF(ambitie=4,HYPERLINK(CONCATENATE("[",filenaam,"]","K02!B1"),"Klik hier om naar het volgende criterium te gaan"&amp;CHAR(10)&amp;"(de vragen op volwassenheidsniveau 5 zijn niet van toepassing)"),HYPERLINK(CONCATENATE("[",filenaam,"]","K01!D28"),"Hier volgen de vragen op volwassenheidsniveau 5"))</f>
        <v>Klik hier om naar het volgende criterium te gaan
(de vragen op volwassenheidsniveau 5 zijn niet van toepassing)</v>
      </c>
    </row>
    <row r="27" spans="2:17" ht="6.75" customHeight="1" x14ac:dyDescent="0.2">
      <c r="B27" s="31"/>
      <c r="D27" s="95"/>
    </row>
    <row r="28" spans="2:17" ht="27.75" customHeight="1" x14ac:dyDescent="0.2">
      <c r="B28" s="29"/>
      <c r="C28" s="1"/>
      <c r="D28" s="5" t="s">
        <v>23</v>
      </c>
      <c r="F28" s="165" t="b">
        <v>0</v>
      </c>
      <c r="G28" s="27">
        <f>IF(F28=FALSE,-0.6,0)</f>
        <v>-0.6</v>
      </c>
      <c r="K28" s="34" t="s">
        <v>23</v>
      </c>
      <c r="Q28" s="21" t="str">
        <f>IF(OR(ambitie&lt;5,F28),"",K28&amp;CHAR(10))</f>
        <v/>
      </c>
    </row>
    <row r="29" spans="2:17" ht="6.75" customHeight="1" x14ac:dyDescent="0.2">
      <c r="Q29" s="22"/>
    </row>
    <row r="30" spans="2:17" ht="27.75" customHeight="1" x14ac:dyDescent="0.2">
      <c r="B30" s="29"/>
      <c r="C30" s="1"/>
      <c r="D30" s="5" t="s">
        <v>24</v>
      </c>
      <c r="F30" s="165" t="b">
        <v>0</v>
      </c>
      <c r="G30" s="27">
        <f>IF(F30=FALSE,-0.6,0)</f>
        <v>-0.6</v>
      </c>
      <c r="K30" s="34" t="s">
        <v>283</v>
      </c>
      <c r="Q30" s="21" t="str">
        <f>IF(OR(ambitie&lt;5,F30),"",K30&amp;CHAR(10))</f>
        <v/>
      </c>
    </row>
    <row r="31" spans="2:17" ht="6.75" customHeight="1" x14ac:dyDescent="0.2">
      <c r="P31" s="15"/>
      <c r="Q31" s="22"/>
    </row>
    <row r="32" spans="2:17" ht="27.75" customHeight="1" x14ac:dyDescent="0.2">
      <c r="B32" s="9"/>
      <c r="C32" s="10"/>
      <c r="D32" s="5" t="s">
        <v>25</v>
      </c>
      <c r="F32" s="165" t="b">
        <v>0</v>
      </c>
      <c r="G32" s="27">
        <f>IF(F32=FALSE,-0.4,0)</f>
        <v>-0.4</v>
      </c>
      <c r="H32" s="27">
        <f>IF(AND(ambitie&gt;4,H24=4),5+SUM(G28:G32),H24)</f>
        <v>0</v>
      </c>
      <c r="K32" s="34" t="s">
        <v>25</v>
      </c>
      <c r="Q32" s="21" t="str">
        <f>IF(OR(ambitie&lt;5,F32),"",K32&amp;CHAR(10))</f>
        <v/>
      </c>
    </row>
    <row r="33" spans="2:17" s="63" customFormat="1" ht="6.75" customHeight="1" thickBot="1" x14ac:dyDescent="0.25">
      <c r="B33" s="41"/>
      <c r="C33" s="41"/>
      <c r="D33" s="53"/>
      <c r="E33" s="54"/>
      <c r="F33" s="168"/>
      <c r="G33" s="55"/>
      <c r="H33" s="55"/>
      <c r="I33" s="56"/>
      <c r="J33" s="57"/>
      <c r="K33" s="58"/>
      <c r="L33" s="59"/>
      <c r="M33" s="60"/>
      <c r="N33" s="61"/>
      <c r="O33" s="61"/>
      <c r="P33" s="61"/>
      <c r="Q33" s="62"/>
    </row>
    <row r="34" spans="2:17" ht="30" customHeight="1" thickBot="1" x14ac:dyDescent="0.25">
      <c r="B34" s="98" t="str">
        <f ca="1">IF(ambitie=5,HYPERLINK(CONCATENATE("[",filenaam,"]","U07!B1"), "Klik hier om naar het vorige criterium te gaan"),HYPERLINK(CONCATENATE("[",filenaam,"]","K01!B33"),""))</f>
        <v/>
      </c>
      <c r="D34" s="94" t="str">
        <f ca="1">IF(ambitie=5,HYPERLINK(CONCATENATE("[",filenaam,"]","K02!B1"),"Klik hier om naar het volgende criterium te gaan"),HYPERLINK(CONCATENATE("[",filenaam,"]","K01!D33"),""))</f>
        <v/>
      </c>
      <c r="H34" s="27">
        <f>MAX(H16:H32)</f>
        <v>0</v>
      </c>
    </row>
    <row r="35" spans="2:17" ht="21" customHeight="1" x14ac:dyDescent="0.2">
      <c r="D35" s="97"/>
    </row>
    <row r="36" spans="2:17" ht="153" x14ac:dyDescent="0.2">
      <c r="M36" s="25" t="str">
        <f>M4&amp;M9&amp;M14&amp;M18&amp;M20&amp;M22&amp;M24&amp;M28&amp;M30&amp;M32</f>
        <v/>
      </c>
      <c r="N36" s="25" t="str">
        <f t="shared" ref="N36:P36" si="0">N4&amp;N9&amp;N14&amp;N18&amp;N20&amp;N22&amp;N24&amp;N28&amp;N30&amp;N32</f>
        <v xml:space="preserve">Op organisatieniveau wordt minimaal één persoon (bij voorkeur een aangestelde FG) eindverantwoordelijk gemaakt voor het toezicht en de rapportage, zodat die daarop aanspreekbaar is.
</v>
      </c>
      <c r="O36" s="25" t="str">
        <f t="shared" si="0"/>
        <v xml:space="preserve">Op organisatieniveau wordt minimaal één persoon (bij voorkeur een aangestelde FG) eindverantwoordelijk gemaakt voor het toezicht en de rapportage, zodat die daarop aanspreekbaar is.
</v>
      </c>
      <c r="P36" s="25" t="str">
        <f t="shared" si="0"/>
        <v xml:space="preserve">Bij het rapporteren over en het aantonen van de rechtmatigheid wordt gekeken naar het gebruik in de branche.
Bewaking van de rechtmatigheid wordt integraal onderdeel gemaakt van de managementprocessen.
Het effectief mogelijk maken van toezicht wordt meegenomen in het ontwerp van de gegevensverwerking.
Er wordt een FG aangesteld. 
</v>
      </c>
      <c r="Q36" s="25" t="str">
        <f>Q4&amp;Q9&amp;Q14&amp;Q18&amp;Q20&amp;Q22&amp;Q24&amp;Q28&amp;Q30&amp;Q32</f>
        <v xml:space="preserve">Bij het rapporteren over en het aantonen van de rechtmatigheid wordt gekeken naar het gebruik in de branche.
Bewaking van de rechtmatigheid wordt integraal onderdeel gemaakt van de managementprocessen.
Het effectief mogelijk maken van toezicht wordt meegenomen in het ontwerp van de gegevensverwerking.
Er wordt een FG aangesteld. 
</v>
      </c>
    </row>
  </sheetData>
  <sheetProtection password="CB51" sheet="1" objects="1" scenarios="1"/>
  <mergeCells count="4">
    <mergeCell ref="B1:D1"/>
    <mergeCell ref="B2:D2"/>
    <mergeCell ref="B4:B5"/>
    <mergeCell ref="B9:B10"/>
  </mergeCells>
  <conditionalFormatting sqref="C24:C25">
    <cfRule type="expression" dxfId="107" priority="65" stopIfTrue="1">
      <formula>$H$16&lt;2.99</formula>
    </cfRule>
  </conditionalFormatting>
  <conditionalFormatting sqref="C32:C33">
    <cfRule type="expression" dxfId="106" priority="64" stopIfTrue="1">
      <formula>$H$16&lt;2.99</formula>
    </cfRule>
  </conditionalFormatting>
  <conditionalFormatting sqref="B17">
    <cfRule type="expression" dxfId="105" priority="63">
      <formula>$H$16&lt;2.99</formula>
    </cfRule>
  </conditionalFormatting>
  <conditionalFormatting sqref="D17">
    <cfRule type="expression" dxfId="104" priority="61">
      <formula>"$H$18&lt;2,99"</formula>
    </cfRule>
  </conditionalFormatting>
  <conditionalFormatting sqref="C18">
    <cfRule type="expression" dxfId="103" priority="60" stopIfTrue="1">
      <formula>$H$16&lt;2.99</formula>
    </cfRule>
  </conditionalFormatting>
  <conditionalFormatting sqref="C28">
    <cfRule type="expression" dxfId="102" priority="59" stopIfTrue="1">
      <formula>$H$16&lt;2.99</formula>
    </cfRule>
  </conditionalFormatting>
  <conditionalFormatting sqref="C22">
    <cfRule type="expression" dxfId="101" priority="58" stopIfTrue="1">
      <formula>$H$16&lt;2.99</formula>
    </cfRule>
  </conditionalFormatting>
  <conditionalFormatting sqref="C30">
    <cfRule type="expression" dxfId="100" priority="57" stopIfTrue="1">
      <formula>$H$16&lt;2.99</formula>
    </cfRule>
  </conditionalFormatting>
  <conditionalFormatting sqref="C20">
    <cfRule type="expression" dxfId="99" priority="55" stopIfTrue="1">
      <formula>$H$16&lt;2.99</formula>
    </cfRule>
  </conditionalFormatting>
  <conditionalFormatting sqref="D18">
    <cfRule type="expression" dxfId="98" priority="54" stopIfTrue="1">
      <formula>ambitie&lt;4</formula>
    </cfRule>
  </conditionalFormatting>
  <conditionalFormatting sqref="D20">
    <cfRule type="expression" dxfId="97" priority="53" stopIfTrue="1">
      <formula>ambitie&lt;4</formula>
    </cfRule>
  </conditionalFormatting>
  <conditionalFormatting sqref="D22">
    <cfRule type="expression" dxfId="96" priority="52" stopIfTrue="1">
      <formula>ambitie&lt;4</formula>
    </cfRule>
  </conditionalFormatting>
  <conditionalFormatting sqref="D24:D25">
    <cfRule type="expression" dxfId="95" priority="51" stopIfTrue="1">
      <formula>ambitie&lt;4</formula>
    </cfRule>
  </conditionalFormatting>
  <conditionalFormatting sqref="B27">
    <cfRule type="expression" dxfId="94" priority="47">
      <formula>$H$16&lt;2.99</formula>
    </cfRule>
  </conditionalFormatting>
  <conditionalFormatting sqref="D28">
    <cfRule type="expression" dxfId="93" priority="45" stopIfTrue="1">
      <formula>ambitie&lt;5</formula>
    </cfRule>
  </conditionalFormatting>
  <conditionalFormatting sqref="D30">
    <cfRule type="expression" dxfId="92" priority="44" stopIfTrue="1">
      <formula>ambitie&lt;5</formula>
    </cfRule>
  </conditionalFormatting>
  <conditionalFormatting sqref="D32:D33">
    <cfRule type="expression" dxfId="91" priority="43" stopIfTrue="1">
      <formula>ambitie&lt;5</formula>
    </cfRule>
  </conditionalFormatting>
  <conditionalFormatting sqref="D27">
    <cfRule type="expression" dxfId="90" priority="42">
      <formula>ambitie&lt;4</formula>
    </cfRule>
  </conditionalFormatting>
  <conditionalFormatting sqref="D26">
    <cfRule type="expression" dxfId="89" priority="34">
      <formula>ambitie&lt;&gt;4</formula>
    </cfRule>
    <cfRule type="expression" dxfId="88" priority="35">
      <formula>ambitie=4</formula>
    </cfRule>
  </conditionalFormatting>
  <conditionalFormatting sqref="D16">
    <cfRule type="expression" dxfId="87" priority="32">
      <formula>ambitie&gt;3</formula>
    </cfRule>
    <cfRule type="expression" dxfId="86" priority="33">
      <formula>ambitie&lt;4</formula>
    </cfRule>
  </conditionalFormatting>
  <conditionalFormatting sqref="B16">
    <cfRule type="expression" dxfId="85" priority="20">
      <formula>ambitie&gt;3</formula>
    </cfRule>
    <cfRule type="expression" dxfId="84" priority="21">
      <formula>ambitie&lt;4</formula>
    </cfRule>
  </conditionalFormatting>
  <conditionalFormatting sqref="B26">
    <cfRule type="expression" dxfId="83" priority="18">
      <formula>ambitie&lt;&gt;4</formula>
    </cfRule>
    <cfRule type="expression" dxfId="82" priority="19">
      <formula>ambitie=4</formula>
    </cfRule>
  </conditionalFormatting>
  <conditionalFormatting sqref="B34">
    <cfRule type="expression" dxfId="81" priority="14">
      <formula>ambitie&lt;5</formula>
    </cfRule>
    <cfRule type="expression" dxfId="80" priority="15">
      <formula>ambitie=5</formula>
    </cfRule>
  </conditionalFormatting>
  <conditionalFormatting sqref="D34">
    <cfRule type="expression" dxfId="79" priority="10">
      <formula>ambitie&lt;5</formula>
    </cfRule>
    <cfRule type="expression" dxfId="78" priority="11">
      <formula>ambitie=5</formula>
    </cfRule>
  </conditionalFormatting>
  <conditionalFormatting sqref="D18">
    <cfRule type="expression" dxfId="77" priority="9" stopIfTrue="1">
      <formula>ambitie&lt;4</formula>
    </cfRule>
  </conditionalFormatting>
  <conditionalFormatting sqref="D20">
    <cfRule type="expression" dxfId="76" priority="8" stopIfTrue="1">
      <formula>ambitie&lt;4</formula>
    </cfRule>
  </conditionalFormatting>
  <conditionalFormatting sqref="D22">
    <cfRule type="expression" dxfId="75" priority="7" stopIfTrue="1">
      <formula>ambitie&lt;4</formula>
    </cfRule>
  </conditionalFormatting>
  <conditionalFormatting sqref="D24">
    <cfRule type="expression" dxfId="74" priority="6" stopIfTrue="1">
      <formula>ambitie&lt;4</formula>
    </cfRule>
  </conditionalFormatting>
  <conditionalFormatting sqref="D28">
    <cfRule type="expression" dxfId="73" priority="5" stopIfTrue="1">
      <formula>ambitie&lt;5</formula>
    </cfRule>
  </conditionalFormatting>
  <conditionalFormatting sqref="D30">
    <cfRule type="expression" dxfId="72" priority="4" stopIfTrue="1">
      <formula>ambitie&lt;5</formula>
    </cfRule>
  </conditionalFormatting>
  <conditionalFormatting sqref="D32">
    <cfRule type="expression" dxfId="71" priority="3" stopIfTrue="1">
      <formula>ambitie&lt;5</formula>
    </cfRule>
  </conditionalFormatting>
  <conditionalFormatting sqref="E16">
    <cfRule type="expression" dxfId="70" priority="1">
      <formula>$F$4*F$9=0</formula>
    </cfRule>
  </conditionalFormatting>
  <pageMargins left="0.7" right="0.7" top="0.75" bottom="0.75" header="0.3" footer="0.3"/>
  <pageSetup paperSize="8"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0178" r:id="rId4" name="Option Button 2">
              <controlPr defaultSize="0" autoFill="0" autoLine="0" autoPict="0">
                <anchor moveWithCells="1">
                  <from>
                    <xdr:col>2</xdr:col>
                    <xdr:colOff>0</xdr:colOff>
                    <xdr:row>3</xdr:row>
                    <xdr:rowOff>12700</xdr:rowOff>
                  </from>
                  <to>
                    <xdr:col>3</xdr:col>
                    <xdr:colOff>63500</xdr:colOff>
                    <xdr:row>4</xdr:row>
                    <xdr:rowOff>12700</xdr:rowOff>
                  </to>
                </anchor>
              </controlPr>
            </control>
          </mc:Choice>
          <mc:Fallback/>
        </mc:AlternateContent>
        <mc:AlternateContent xmlns:mc="http://schemas.openxmlformats.org/markup-compatibility/2006">
          <mc:Choice Requires="x14">
            <control shapeId="50179" r:id="rId5" name="Check Box 3">
              <controlPr defaultSize="0" autoFill="0" autoLine="0" autoPict="0">
                <anchor moveWithCells="1">
                  <from>
                    <xdr:col>2</xdr:col>
                    <xdr:colOff>0</xdr:colOff>
                    <xdr:row>13</xdr:row>
                    <xdr:rowOff>12700</xdr:rowOff>
                  </from>
                  <to>
                    <xdr:col>3</xdr:col>
                    <xdr:colOff>63500</xdr:colOff>
                    <xdr:row>13</xdr:row>
                    <xdr:rowOff>342900</xdr:rowOff>
                  </to>
                </anchor>
              </controlPr>
            </control>
          </mc:Choice>
          <mc:Fallback/>
        </mc:AlternateContent>
        <mc:AlternateContent xmlns:mc="http://schemas.openxmlformats.org/markup-compatibility/2006">
          <mc:Choice Requires="x14">
            <control shapeId="50184" r:id="rId6" name="Check Box 8">
              <controlPr defaultSize="0" autoFill="0" autoLine="0" autoPict="0">
                <anchor moveWithCells="1">
                  <from>
                    <xdr:col>2</xdr:col>
                    <xdr:colOff>0</xdr:colOff>
                    <xdr:row>23</xdr:row>
                    <xdr:rowOff>0</xdr:rowOff>
                  </from>
                  <to>
                    <xdr:col>3</xdr:col>
                    <xdr:colOff>63500</xdr:colOff>
                    <xdr:row>23</xdr:row>
                    <xdr:rowOff>342900</xdr:rowOff>
                  </to>
                </anchor>
              </controlPr>
            </control>
          </mc:Choice>
          <mc:Fallback/>
        </mc:AlternateContent>
        <mc:AlternateContent xmlns:mc="http://schemas.openxmlformats.org/markup-compatibility/2006">
          <mc:Choice Requires="x14">
            <control shapeId="50185" r:id="rId7" name="Check Box 9">
              <controlPr defaultSize="0" autoFill="0" autoLine="0" autoPict="0">
                <anchor moveWithCells="1">
                  <from>
                    <xdr:col>2</xdr:col>
                    <xdr:colOff>12700</xdr:colOff>
                    <xdr:row>31</xdr:row>
                    <xdr:rowOff>12700</xdr:rowOff>
                  </from>
                  <to>
                    <xdr:col>3</xdr:col>
                    <xdr:colOff>63500</xdr:colOff>
                    <xdr:row>32</xdr:row>
                    <xdr:rowOff>0</xdr:rowOff>
                  </to>
                </anchor>
              </controlPr>
            </control>
          </mc:Choice>
          <mc:Fallback/>
        </mc:AlternateContent>
        <mc:AlternateContent xmlns:mc="http://schemas.openxmlformats.org/markup-compatibility/2006">
          <mc:Choice Requires="x14">
            <control shapeId="50187" r:id="rId8" name="Option Button 11">
              <controlPr defaultSize="0" autoFill="0" autoLine="0" autoPict="0">
                <anchor moveWithCells="1">
                  <from>
                    <xdr:col>2</xdr:col>
                    <xdr:colOff>12700</xdr:colOff>
                    <xdr:row>4</xdr:row>
                    <xdr:rowOff>0</xdr:rowOff>
                  </from>
                  <to>
                    <xdr:col>3</xdr:col>
                    <xdr:colOff>63500</xdr:colOff>
                    <xdr:row>4</xdr:row>
                    <xdr:rowOff>368300</xdr:rowOff>
                  </to>
                </anchor>
              </controlPr>
            </control>
          </mc:Choice>
          <mc:Fallback/>
        </mc:AlternateContent>
        <mc:AlternateContent xmlns:mc="http://schemas.openxmlformats.org/markup-compatibility/2006">
          <mc:Choice Requires="x14">
            <control shapeId="50188" r:id="rId9" name="Option Button 12">
              <controlPr defaultSize="0" autoFill="0" autoLine="0" autoPict="0">
                <anchor moveWithCells="1">
                  <from>
                    <xdr:col>2</xdr:col>
                    <xdr:colOff>12700</xdr:colOff>
                    <xdr:row>5</xdr:row>
                    <xdr:rowOff>0</xdr:rowOff>
                  </from>
                  <to>
                    <xdr:col>3</xdr:col>
                    <xdr:colOff>63500</xdr:colOff>
                    <xdr:row>5</xdr:row>
                    <xdr:rowOff>368300</xdr:rowOff>
                  </to>
                </anchor>
              </controlPr>
            </control>
          </mc:Choice>
          <mc:Fallback/>
        </mc:AlternateContent>
        <mc:AlternateContent xmlns:mc="http://schemas.openxmlformats.org/markup-compatibility/2006">
          <mc:Choice Requires="x14">
            <control shapeId="50189" r:id="rId10" name="Option Button 13">
              <controlPr defaultSize="0" autoFill="0" autoLine="0" autoPict="0">
                <anchor moveWithCells="1">
                  <from>
                    <xdr:col>2</xdr:col>
                    <xdr:colOff>0</xdr:colOff>
                    <xdr:row>6</xdr:row>
                    <xdr:rowOff>12700</xdr:rowOff>
                  </from>
                  <to>
                    <xdr:col>3</xdr:col>
                    <xdr:colOff>63500</xdr:colOff>
                    <xdr:row>7</xdr:row>
                    <xdr:rowOff>0</xdr:rowOff>
                  </to>
                </anchor>
              </controlPr>
            </control>
          </mc:Choice>
          <mc:Fallback/>
        </mc:AlternateContent>
        <mc:AlternateContent xmlns:mc="http://schemas.openxmlformats.org/markup-compatibility/2006">
          <mc:Choice Requires="x14">
            <control shapeId="50190" r:id="rId11" name="Check Box 14">
              <controlPr defaultSize="0" autoFill="0" autoLine="0" autoPict="0">
                <anchor moveWithCells="1">
                  <from>
                    <xdr:col>2</xdr:col>
                    <xdr:colOff>0</xdr:colOff>
                    <xdr:row>17</xdr:row>
                    <xdr:rowOff>25400</xdr:rowOff>
                  </from>
                  <to>
                    <xdr:col>3</xdr:col>
                    <xdr:colOff>63500</xdr:colOff>
                    <xdr:row>18</xdr:row>
                    <xdr:rowOff>0</xdr:rowOff>
                  </to>
                </anchor>
              </controlPr>
            </control>
          </mc:Choice>
          <mc:Fallback/>
        </mc:AlternateContent>
        <mc:AlternateContent xmlns:mc="http://schemas.openxmlformats.org/markup-compatibility/2006">
          <mc:Choice Requires="x14">
            <control shapeId="50191" r:id="rId12" name="Check Box 15">
              <controlPr defaultSize="0" autoFill="0" autoLine="0" autoPict="0">
                <anchor moveWithCells="1">
                  <from>
                    <xdr:col>1</xdr:col>
                    <xdr:colOff>3098800</xdr:colOff>
                    <xdr:row>27</xdr:row>
                    <xdr:rowOff>12700</xdr:rowOff>
                  </from>
                  <to>
                    <xdr:col>3</xdr:col>
                    <xdr:colOff>101600</xdr:colOff>
                    <xdr:row>28</xdr:row>
                    <xdr:rowOff>0</xdr:rowOff>
                  </to>
                </anchor>
              </controlPr>
            </control>
          </mc:Choice>
          <mc:Fallback/>
        </mc:AlternateContent>
        <mc:AlternateContent xmlns:mc="http://schemas.openxmlformats.org/markup-compatibility/2006">
          <mc:Choice Requires="x14">
            <control shapeId="50196" r:id="rId13" name="Check Box 20">
              <controlPr defaultSize="0" autoFill="0" autoLine="0" autoPict="0">
                <anchor moveWithCells="1">
                  <from>
                    <xdr:col>2</xdr:col>
                    <xdr:colOff>0</xdr:colOff>
                    <xdr:row>21</xdr:row>
                    <xdr:rowOff>12700</xdr:rowOff>
                  </from>
                  <to>
                    <xdr:col>3</xdr:col>
                    <xdr:colOff>127000</xdr:colOff>
                    <xdr:row>21</xdr:row>
                    <xdr:rowOff>342900</xdr:rowOff>
                  </to>
                </anchor>
              </controlPr>
            </control>
          </mc:Choice>
          <mc:Fallback/>
        </mc:AlternateContent>
        <mc:AlternateContent xmlns:mc="http://schemas.openxmlformats.org/markup-compatibility/2006">
          <mc:Choice Requires="x14">
            <control shapeId="50197" r:id="rId14" name="Check Box 21">
              <controlPr defaultSize="0" autoFill="0" autoLine="0" autoPict="0">
                <anchor moveWithCells="1">
                  <from>
                    <xdr:col>2</xdr:col>
                    <xdr:colOff>12700</xdr:colOff>
                    <xdr:row>29</xdr:row>
                    <xdr:rowOff>12700</xdr:rowOff>
                  </from>
                  <to>
                    <xdr:col>3</xdr:col>
                    <xdr:colOff>139700</xdr:colOff>
                    <xdr:row>30</xdr:row>
                    <xdr:rowOff>0</xdr:rowOff>
                  </to>
                </anchor>
              </controlPr>
            </control>
          </mc:Choice>
          <mc:Fallback/>
        </mc:AlternateContent>
        <mc:AlternateContent xmlns:mc="http://schemas.openxmlformats.org/markup-compatibility/2006">
          <mc:Choice Requires="x14">
            <control shapeId="50212" r:id="rId15" name="Check Box 36">
              <controlPr defaultSize="0" autoFill="0" autoLine="0" autoPict="0">
                <anchor moveWithCells="1">
                  <from>
                    <xdr:col>2</xdr:col>
                    <xdr:colOff>0</xdr:colOff>
                    <xdr:row>19</xdr:row>
                    <xdr:rowOff>0</xdr:rowOff>
                  </from>
                  <to>
                    <xdr:col>3</xdr:col>
                    <xdr:colOff>63500</xdr:colOff>
                    <xdr:row>20</xdr:row>
                    <xdr:rowOff>0</xdr:rowOff>
                  </to>
                </anchor>
              </controlPr>
            </control>
          </mc:Choice>
          <mc:Fallback/>
        </mc:AlternateContent>
        <mc:AlternateContent xmlns:mc="http://schemas.openxmlformats.org/markup-compatibility/2006">
          <mc:Choice Requires="x14">
            <control shapeId="50213" r:id="rId16" name="Group Box 37">
              <controlPr defaultSize="0" autoFill="0" autoPict="0">
                <anchor moveWithCells="1">
                  <from>
                    <xdr:col>1</xdr:col>
                    <xdr:colOff>0</xdr:colOff>
                    <xdr:row>8</xdr:row>
                    <xdr:rowOff>0</xdr:rowOff>
                  </from>
                  <to>
                    <xdr:col>4</xdr:col>
                    <xdr:colOff>0</xdr:colOff>
                    <xdr:row>12</xdr:row>
                    <xdr:rowOff>0</xdr:rowOff>
                  </to>
                </anchor>
              </controlPr>
            </control>
          </mc:Choice>
          <mc:Fallback/>
        </mc:AlternateContent>
        <mc:AlternateContent xmlns:mc="http://schemas.openxmlformats.org/markup-compatibility/2006">
          <mc:Choice Requires="x14">
            <control shapeId="50214" r:id="rId17" name="Option Button 38">
              <controlPr defaultSize="0" autoFill="0" autoLine="0" autoPict="0">
                <anchor moveWithCells="1">
                  <from>
                    <xdr:col>2</xdr:col>
                    <xdr:colOff>0</xdr:colOff>
                    <xdr:row>8</xdr:row>
                    <xdr:rowOff>12700</xdr:rowOff>
                  </from>
                  <to>
                    <xdr:col>3</xdr:col>
                    <xdr:colOff>63500</xdr:colOff>
                    <xdr:row>9</xdr:row>
                    <xdr:rowOff>0</xdr:rowOff>
                  </to>
                </anchor>
              </controlPr>
            </control>
          </mc:Choice>
          <mc:Fallback/>
        </mc:AlternateContent>
        <mc:AlternateContent xmlns:mc="http://schemas.openxmlformats.org/markup-compatibility/2006">
          <mc:Choice Requires="x14">
            <control shapeId="50215" r:id="rId18" name="Option Button 39">
              <controlPr defaultSize="0" autoFill="0" autoLine="0" autoPict="0">
                <anchor moveWithCells="1">
                  <from>
                    <xdr:col>2</xdr:col>
                    <xdr:colOff>0</xdr:colOff>
                    <xdr:row>9</xdr:row>
                    <xdr:rowOff>12700</xdr:rowOff>
                  </from>
                  <to>
                    <xdr:col>3</xdr:col>
                    <xdr:colOff>63500</xdr:colOff>
                    <xdr:row>10</xdr:row>
                    <xdr:rowOff>0</xdr:rowOff>
                  </to>
                </anchor>
              </controlPr>
            </control>
          </mc:Choice>
          <mc:Fallback/>
        </mc:AlternateContent>
        <mc:AlternateContent xmlns:mc="http://schemas.openxmlformats.org/markup-compatibility/2006">
          <mc:Choice Requires="x14">
            <control shapeId="50216" r:id="rId19" name="Option Button 40">
              <controlPr defaultSize="0" autoFill="0" autoLine="0" autoPict="0">
                <anchor moveWithCells="1">
                  <from>
                    <xdr:col>1</xdr:col>
                    <xdr:colOff>3098800</xdr:colOff>
                    <xdr:row>10</xdr:row>
                    <xdr:rowOff>0</xdr:rowOff>
                  </from>
                  <to>
                    <xdr:col>3</xdr:col>
                    <xdr:colOff>50800</xdr:colOff>
                    <xdr:row>10</xdr:row>
                    <xdr:rowOff>368300</xdr:rowOff>
                  </to>
                </anchor>
              </controlPr>
            </control>
          </mc:Choice>
          <mc:Fallback/>
        </mc:AlternateContent>
        <mc:AlternateContent xmlns:mc="http://schemas.openxmlformats.org/markup-compatibility/2006">
          <mc:Choice Requires="x14">
            <control shapeId="50217" r:id="rId20" name="Option Button 41">
              <controlPr defaultSize="0" autoFill="0" autoLine="0" autoPict="0">
                <anchor moveWithCells="1">
                  <from>
                    <xdr:col>1</xdr:col>
                    <xdr:colOff>3098800</xdr:colOff>
                    <xdr:row>11</xdr:row>
                    <xdr:rowOff>12700</xdr:rowOff>
                  </from>
                  <to>
                    <xdr:col>3</xdr:col>
                    <xdr:colOff>50800</xdr:colOff>
                    <xdr:row>12</xdr:row>
                    <xdr:rowOff>0</xdr:rowOff>
                  </to>
                </anchor>
              </controlPr>
            </control>
          </mc:Choice>
          <mc:Fallback/>
        </mc:AlternateContent>
      </controls>
    </mc:Choice>
    <mc:Fallback/>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enableFormatConditionsCalculation="0">
    <pageSetUpPr fitToPage="1"/>
  </sheetPr>
  <dimension ref="B1:S32"/>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customWidth="1"/>
    <col min="6" max="6" width="9.1640625" style="165" hidden="1" customWidth="1"/>
    <col min="7"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19" width="9.1640625" style="8" hidden="1" customWidth="1"/>
    <col min="20" max="71" width="0" style="8" hidden="1" customWidth="1"/>
    <col min="72" max="16384" width="8.83203125" style="8"/>
  </cols>
  <sheetData>
    <row r="1" spans="2:17" ht="16" thickBot="1" x14ac:dyDescent="0.25">
      <c r="B1" s="204" t="s">
        <v>95</v>
      </c>
      <c r="C1" s="205"/>
      <c r="D1" s="206"/>
      <c r="F1" s="164" t="s">
        <v>2</v>
      </c>
      <c r="H1" s="26" t="s">
        <v>3</v>
      </c>
      <c r="M1" s="18" t="s">
        <v>4</v>
      </c>
    </row>
    <row r="2" spans="2:17" ht="45.75" customHeight="1" thickBot="1" x14ac:dyDescent="0.25">
      <c r="B2" s="207" t="s">
        <v>103</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285</v>
      </c>
      <c r="C4" s="140"/>
      <c r="D4" s="141" t="s">
        <v>418</v>
      </c>
      <c r="F4" s="165">
        <v>0</v>
      </c>
      <c r="G4" s="27">
        <f>IFERROR(CHOOSE(F4,0,1,0,0),0)</f>
        <v>0</v>
      </c>
      <c r="H4" s="27">
        <f>IFERROR(CHOOSE(F4,0,0,2,0),0)</f>
        <v>0</v>
      </c>
      <c r="I4" s="26">
        <f>IFERROR(CHOOSE(F4,0,0,0,3),0)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396</v>
      </c>
      <c r="K5" s="34" t="s">
        <v>286</v>
      </c>
      <c r="N5" s="15"/>
      <c r="O5" s="15"/>
      <c r="P5" s="15"/>
      <c r="Q5" s="22"/>
    </row>
    <row r="6" spans="2:17" ht="30" customHeight="1" x14ac:dyDescent="0.2">
      <c r="B6" s="144"/>
      <c r="C6" s="138"/>
      <c r="D6" s="143" t="s">
        <v>397</v>
      </c>
      <c r="K6" s="34" t="s">
        <v>287</v>
      </c>
    </row>
    <row r="7" spans="2:17" ht="30" customHeight="1" x14ac:dyDescent="0.2">
      <c r="B7" s="145" t="s">
        <v>56</v>
      </c>
      <c r="C7" s="146"/>
      <c r="D7" s="147" t="s">
        <v>398</v>
      </c>
      <c r="K7" s="34" t="s">
        <v>288</v>
      </c>
    </row>
    <row r="8" spans="2:17" ht="6.75" customHeight="1" x14ac:dyDescent="0.2">
      <c r="D8" s="93"/>
    </row>
    <row r="9" spans="2:17" ht="30" customHeight="1" x14ac:dyDescent="0.2">
      <c r="B9" s="212" t="s">
        <v>289</v>
      </c>
      <c r="C9" s="140"/>
      <c r="D9" s="141" t="s">
        <v>418</v>
      </c>
      <c r="F9" s="165">
        <v>0</v>
      </c>
      <c r="G9" s="27">
        <f>IFERROR(CHOOSE(F9,-0.2,0,0,0),0)</f>
        <v>0</v>
      </c>
      <c r="H9" s="27">
        <f>IFERROR(CHOOSE(F9,-0.3,-0.2,0,0),0)</f>
        <v>0</v>
      </c>
      <c r="I9" s="26">
        <f>IFERROR(CHOOSE(F9,-0.4,-0.3,-0.2,0),0)</f>
        <v>0</v>
      </c>
      <c r="M9" s="20" t="str">
        <f>IFERROR(CHOOSE($F$9,K10&amp;CHAR(10),"","",""),"")</f>
        <v/>
      </c>
      <c r="N9" s="14" t="str">
        <f>IFERROR(CHOOSE($F$9,K11&amp;CHAR(10),K11&amp;CHAR(10),"",""),"")</f>
        <v/>
      </c>
      <c r="O9" s="14" t="str">
        <f>IFERROR(CHOOSE($F$9,K12&amp;CHAR(10),K12&amp;CHAR(10),K12&amp;CHAR(10),""),"")</f>
        <v/>
      </c>
      <c r="P9" s="14" t="str">
        <f>O9</f>
        <v/>
      </c>
      <c r="Q9" s="21" t="str">
        <f>O9</f>
        <v/>
      </c>
    </row>
    <row r="10" spans="2:17" ht="30" customHeight="1" x14ac:dyDescent="0.2">
      <c r="B10" s="213"/>
      <c r="C10" s="138"/>
      <c r="D10" s="143" t="s">
        <v>396</v>
      </c>
      <c r="K10" s="34" t="s">
        <v>290</v>
      </c>
      <c r="N10" s="15"/>
    </row>
    <row r="11" spans="2:17" ht="30" customHeight="1" x14ac:dyDescent="0.2">
      <c r="B11" s="144"/>
      <c r="C11" s="138"/>
      <c r="D11" s="143" t="s">
        <v>419</v>
      </c>
      <c r="K11" s="34" t="s">
        <v>291</v>
      </c>
      <c r="N11" s="15"/>
    </row>
    <row r="12" spans="2:17" ht="30" customHeight="1" x14ac:dyDescent="0.2">
      <c r="B12" s="145" t="s">
        <v>56</v>
      </c>
      <c r="C12" s="146"/>
      <c r="D12" s="147" t="s">
        <v>420</v>
      </c>
      <c r="K12" s="34" t="s">
        <v>292</v>
      </c>
    </row>
    <row r="13" spans="2:17" ht="6.75" customHeight="1" x14ac:dyDescent="0.2"/>
    <row r="14" spans="2:17" ht="27.75" customHeight="1" x14ac:dyDescent="0.2">
      <c r="B14" s="9"/>
      <c r="C14" s="10"/>
      <c r="D14" s="2" t="s">
        <v>293</v>
      </c>
      <c r="F14" s="165" t="b">
        <v>0</v>
      </c>
      <c r="G14" s="27">
        <f>IF(AND(F14=FALSE,F16=FALSE),-0.2,0)</f>
        <v>-0.2</v>
      </c>
      <c r="H14" s="27">
        <f>IF(AND(F14=FALSE,F16=FALSE),-0.3,0)</f>
        <v>-0.3</v>
      </c>
      <c r="I14" s="27">
        <f>IF(AND(F14=FALSE,F16=FALSE),-0.3,0)</f>
        <v>-0.3</v>
      </c>
      <c r="K14" s="34" t="s">
        <v>293</v>
      </c>
      <c r="M14" s="23"/>
      <c r="N14" s="14" t="str">
        <f>IF(H14&lt;0,K14&amp;CHAR(10),"")</f>
        <v xml:space="preserve">Over de aangevraagde en verleende toegangen wordt door de verwerkingsverantwoordelijken gerapporteerd.
</v>
      </c>
    </row>
    <row r="15" spans="2:17" ht="9" customHeight="1" x14ac:dyDescent="0.2"/>
    <row r="16" spans="2:17" ht="27.75" customHeight="1" x14ac:dyDescent="0.2">
      <c r="B16" s="9"/>
      <c r="C16" s="11"/>
      <c r="D16" s="2" t="s">
        <v>294</v>
      </c>
      <c r="F16" s="165" t="b">
        <v>0</v>
      </c>
      <c r="I16" s="27">
        <f>IF(F16=FALSE,-0.2,0)</f>
        <v>-0.2</v>
      </c>
      <c r="K16" s="34" t="s">
        <v>295</v>
      </c>
      <c r="O16" s="14" t="str">
        <f>IF(I16&lt;0,K16&amp;CHAR(10),"")</f>
        <v xml:space="preserve">De organisatie stelt richtlijnen op om de efficiëntie van de toegang te waarborgen.
</v>
      </c>
      <c r="P16" s="14" t="str">
        <f>IF(I16&lt;0,K16&amp;CHAR(10),"")</f>
        <v xml:space="preserve">De organisatie stelt richtlijnen op om de efficiëntie van de toegang te waarborgen.
</v>
      </c>
      <c r="Q16" s="21" t="str">
        <f>IF(I16&lt;0,K16&amp;CHAR(10),"")</f>
        <v xml:space="preserve">De organisatie stelt richtlijnen op om de efficiëntie van de toegang te waarborgen.
</v>
      </c>
    </row>
    <row r="17" spans="2:17" s="63" customFormat="1" ht="6.75" customHeight="1" thickBot="1" x14ac:dyDescent="0.25">
      <c r="B17" s="41"/>
      <c r="C17" s="41"/>
      <c r="D17" s="65"/>
      <c r="E17" s="54"/>
      <c r="F17" s="168"/>
      <c r="G17" s="55"/>
      <c r="H17" s="55"/>
      <c r="I17" s="55"/>
      <c r="J17" s="57"/>
      <c r="K17" s="58"/>
      <c r="L17" s="59"/>
      <c r="M17" s="60"/>
      <c r="N17" s="61"/>
      <c r="O17" s="64"/>
      <c r="P17" s="64"/>
      <c r="Q17" s="62"/>
    </row>
    <row r="18" spans="2:17" s="63" customFormat="1" ht="30" customHeight="1" thickBot="1" x14ac:dyDescent="0.25">
      <c r="B18" s="94" t="str">
        <f ca="1">IF(ambitie&lt;4,HYPERLINK(CONCATENATE("[",filenaam,"]","K01!B1"), "Klik hier om naar het vorige criterium te gaan"),HYPERLINK(CONCATENATE("[",filenaam,"]","K02!D20"),""))</f>
        <v/>
      </c>
      <c r="C18" s="41"/>
      <c r="D18" s="94" t="str">
        <f ca="1">IF(ambitie&lt;4,HYPERLINK(CONCATENATE("[",filenaam,"]","K03!B1"),"Klik hier om naar het volgende criterium te gaan"&amp;CHAR(10)&amp;"(de vragen op volwassenheidsniveau 4 en 5 zijn niet van toepassing)"),HYPERLINK(CONCATENATE("[",filenaam,"]","K02!D20"),"Hier volgen de vragen op volwassenheidsniveau 4"))</f>
        <v>Hier volgen de vragen op volwassenheidsniveau 4</v>
      </c>
      <c r="E18" s="172" t="s">
        <v>579</v>
      </c>
      <c r="F18" s="168"/>
      <c r="G18" s="55"/>
      <c r="H18" s="55">
        <f>IFERROR(CHOOSE(F4,0,SUM(G4:G16),SUM(H4:H16),SUM(I4:I16)),0)</f>
        <v>0</v>
      </c>
      <c r="I18" s="56"/>
      <c r="J18" s="57"/>
      <c r="K18" s="58"/>
      <c r="L18" s="59"/>
      <c r="M18" s="60"/>
      <c r="N18" s="61"/>
      <c r="O18" s="61"/>
      <c r="P18" s="61"/>
      <c r="Q18" s="66"/>
    </row>
    <row r="19" spans="2:17" ht="6.75" customHeight="1" x14ac:dyDescent="0.2">
      <c r="B19" s="31"/>
      <c r="D19" s="95"/>
    </row>
    <row r="20" spans="2:17" ht="27.75" customHeight="1" x14ac:dyDescent="0.2">
      <c r="B20" s="29"/>
      <c r="C20" s="1"/>
      <c r="D20" s="5" t="s">
        <v>296</v>
      </c>
      <c r="F20" s="165" t="b">
        <v>0</v>
      </c>
      <c r="G20" s="27">
        <f>IF(F20=FALSE,-0.5,0)</f>
        <v>-0.5</v>
      </c>
      <c r="K20" s="34" t="s">
        <v>296</v>
      </c>
      <c r="P20" s="14" t="str">
        <f>IF(AND(ambitie&gt;3,G20&lt;0),K20&amp;CHAR(10),"")</f>
        <v xml:space="preserve">Bij het bepalen van de wijze van toegang wordt door een FG rekening gehouden met het gebruik binnen de branche.
</v>
      </c>
      <c r="Q20" s="21" t="str">
        <f>P20</f>
        <v xml:space="preserve">Bij het bepalen van de wijze van toegang wordt door een FG rekening gehouden met het gebruik binnen de branche.
</v>
      </c>
    </row>
    <row r="21" spans="2:17" ht="6.75" customHeight="1" x14ac:dyDescent="0.2">
      <c r="P21" s="15"/>
      <c r="Q21" s="22"/>
    </row>
    <row r="22" spans="2:17" ht="27.75" customHeight="1" x14ac:dyDescent="0.2">
      <c r="B22" s="9"/>
      <c r="C22" s="10"/>
      <c r="D22" s="5" t="s">
        <v>298</v>
      </c>
      <c r="F22" s="165" t="b">
        <v>0</v>
      </c>
      <c r="G22" s="27">
        <f>IF(F22=FALSE,-0.5,0)</f>
        <v>-0.5</v>
      </c>
      <c r="H22" s="27">
        <f>IF(ambitie&gt;3,niveau3+(niveau3/3)*(1+G20+G22),niveau3)</f>
        <v>0</v>
      </c>
      <c r="K22" s="34" t="s">
        <v>297</v>
      </c>
      <c r="P22" s="14" t="str">
        <f>IF(AND(ambitie&gt;3,G22&lt;0),K22&amp;CHAR(10),"")</f>
        <v xml:space="preserve">Organisatiebreed vindt bewaking van de wijze van toegang plaats, bijvoorbeeld door het mee te nemen in de architectuurprocessen.
</v>
      </c>
      <c r="Q22" s="21" t="str">
        <f>P22</f>
        <v xml:space="preserve">Organisatiebreed vindt bewaking van de wijze van toegang plaats, bijvoorbeeld door het mee te nemen in de architectuurprocessen.
</v>
      </c>
    </row>
    <row r="23" spans="2:17" s="63" customFormat="1" ht="6.75" customHeight="1" thickBot="1" x14ac:dyDescent="0.25">
      <c r="B23" s="41"/>
      <c r="C23" s="41"/>
      <c r="D23" s="53"/>
      <c r="E23" s="54"/>
      <c r="F23" s="168"/>
      <c r="G23" s="55"/>
      <c r="H23" s="55"/>
      <c r="I23" s="56"/>
      <c r="J23" s="57"/>
      <c r="K23" s="58"/>
      <c r="L23" s="59"/>
      <c r="M23" s="60"/>
      <c r="N23" s="61"/>
      <c r="O23" s="61"/>
      <c r="P23" s="64"/>
      <c r="Q23" s="62"/>
    </row>
    <row r="24" spans="2:17" ht="30" customHeight="1" thickBot="1" x14ac:dyDescent="0.25">
      <c r="B24" s="94" t="str">
        <f ca="1">IF(ambitie=4,HYPERLINK(CONCATENATE("[",filenaam,"]","K01!B1"), "Klik hier om naar het vorige criterium te gaan"),HYPERLINK(CONCATENATE("[",filenaam,"]","K02!D26"),""))</f>
        <v>Klik hier om naar het vorige criterium te gaan</v>
      </c>
      <c r="D24" s="94" t="str">
        <f ca="1">IF(ambitie=4,HYPERLINK(CONCATENATE("[",filenaam,"]","K03!B1"),"Klik hier om naar het volgende criterium te gaan"&amp;CHAR(10)&amp;"(de vragen op volwassenheidsniveau 5 zijn niet van toepassing)"),HYPERLINK(CONCATENATE("[",filenaam,"]","K02!D26"),"Hier volgen de vragen op volwassenheidsniveau 5"))</f>
        <v>Klik hier om naar het volgende criterium te gaan
(de vragen op volwassenheidsniveau 5 zijn niet van toepassing)</v>
      </c>
    </row>
    <row r="25" spans="2:17" ht="6.75" customHeight="1" x14ac:dyDescent="0.2">
      <c r="B25" s="31"/>
      <c r="D25" s="95"/>
    </row>
    <row r="26" spans="2:17" ht="27.75" customHeight="1" x14ac:dyDescent="0.2">
      <c r="B26" s="29"/>
      <c r="C26" s="1"/>
      <c r="D26" s="5" t="s">
        <v>19</v>
      </c>
      <c r="F26" s="165" t="b">
        <v>0</v>
      </c>
      <c r="G26" s="27">
        <f>IF(F26=FALSE,-0.6,0)</f>
        <v>-0.6</v>
      </c>
      <c r="K26" s="34" t="s">
        <v>300</v>
      </c>
      <c r="Q26" s="21" t="str">
        <f>IF(OR(ambitie&lt;5,F26),"",K26&amp;CHAR(10))</f>
        <v/>
      </c>
    </row>
    <row r="27" spans="2:17" ht="6.75" customHeight="1" x14ac:dyDescent="0.2">
      <c r="P27" s="15"/>
      <c r="Q27" s="22"/>
    </row>
    <row r="28" spans="2:17" ht="27.75" customHeight="1" x14ac:dyDescent="0.2">
      <c r="B28" s="9"/>
      <c r="C28" s="10"/>
      <c r="D28" s="5" t="s">
        <v>299</v>
      </c>
      <c r="F28" s="165" t="b">
        <v>0</v>
      </c>
      <c r="G28" s="27">
        <f>IF(F28=FALSE,-0.4,0)</f>
        <v>-0.4</v>
      </c>
      <c r="H28" s="27">
        <f>IF(AND(ambitie&gt;4,H22=4),5+SUM(G26:G28),H22)</f>
        <v>0</v>
      </c>
      <c r="K28" s="34" t="s">
        <v>299</v>
      </c>
      <c r="Q28" s="21" t="str">
        <f>IF(OR(ambitie&lt;5,F28),"",K28&amp;CHAR(10))</f>
        <v/>
      </c>
    </row>
    <row r="29" spans="2:17" s="63" customFormat="1" ht="6.75" customHeight="1" thickBot="1" x14ac:dyDescent="0.25">
      <c r="B29" s="41"/>
      <c r="C29" s="41"/>
      <c r="D29" s="53"/>
      <c r="E29" s="54"/>
      <c r="F29" s="168"/>
      <c r="G29" s="55"/>
      <c r="H29" s="55"/>
      <c r="I29" s="56"/>
      <c r="J29" s="57"/>
      <c r="K29" s="58"/>
      <c r="L29" s="59"/>
      <c r="M29" s="60"/>
      <c r="N29" s="61"/>
      <c r="O29" s="61"/>
      <c r="P29" s="61"/>
      <c r="Q29" s="62"/>
    </row>
    <row r="30" spans="2:17" ht="30" customHeight="1" thickBot="1" x14ac:dyDescent="0.25">
      <c r="B30" s="98" t="str">
        <f ca="1">IF(ambitie=5,HYPERLINK(CONCATENATE("[",filenaam,"]","K01!B1"), "Klik hier om naar het vorige criterium te gaan"),HYPERLINK(CONCATENATE("[",filenaam,"]","K02!B30"),""))</f>
        <v/>
      </c>
      <c r="D30" s="94" t="str">
        <f ca="1">IF(ambitie=5,HYPERLINK(CONCATENATE("[",filenaam,"]","K03!B1"),"Klik hier om naar het volgende criterium te gaan"),HYPERLINK(CONCATENATE("[",filenaam,"]","K02!D30"),""))</f>
        <v/>
      </c>
      <c r="H30" s="27">
        <f>MAX(H18:H28)</f>
        <v>0</v>
      </c>
    </row>
    <row r="31" spans="2:17" ht="21" customHeight="1" x14ac:dyDescent="0.2">
      <c r="D31" s="97"/>
    </row>
    <row r="32" spans="2:17" ht="315.75" customHeight="1" x14ac:dyDescent="0.2">
      <c r="M32" s="25" t="str">
        <f t="shared" ref="M32:P32" si="0">M4&amp;M9&amp;M14&amp;M16&amp;M20&amp;M22&amp;M26&amp;M28</f>
        <v/>
      </c>
      <c r="N32" s="25" t="str">
        <f t="shared" si="0"/>
        <v xml:space="preserve">Over de aangevraagde en verleende toegangen wordt door de verwerkingsverantwoordelijken gerapporteerd.
</v>
      </c>
      <c r="O32" s="25" t="str">
        <f t="shared" si="0"/>
        <v xml:space="preserve">De organisatie stelt richtlijnen op om de efficiëntie van de toegang te waarborgen.
</v>
      </c>
      <c r="P32" s="25" t="str">
        <f t="shared" si="0"/>
        <v xml:space="preserve">De organisatie stelt richtlijnen op om de efficiëntie van de toegang te waarborgen.
Bij het bepalen van de wijze van toegang wordt door een FG rekening gehouden met het gebruik binnen de branche.
Organisatiebreed vindt bewaking van de wijze van toegang plaats, bijvoorbeeld door het mee te nemen in de architectuurprocessen.
</v>
      </c>
      <c r="Q32" s="25" t="str">
        <f>Q4&amp;Q9&amp;Q14&amp;Q16&amp;Q20&amp;Q22&amp;Q26&amp;Q28</f>
        <v xml:space="preserve">De organisatie stelt richtlijnen op om de efficiëntie van de toegang te waarborgen.
Bij het bepalen van de wijze van toegang wordt door een FG rekening gehouden met het gebruik binnen de branche.
Organisatiebreed vindt bewaking van de wijze van toegang plaats, bijvoorbeeld door het mee te nemen in de architectuurprocessen.
</v>
      </c>
    </row>
  </sheetData>
  <sheetProtection password="CB51" sheet="1" objects="1" scenarios="1"/>
  <mergeCells count="4">
    <mergeCell ref="B1:D1"/>
    <mergeCell ref="B2:D2"/>
    <mergeCell ref="B4:B5"/>
    <mergeCell ref="B9:B10"/>
  </mergeCells>
  <conditionalFormatting sqref="C28:C29">
    <cfRule type="expression" dxfId="69" priority="54" stopIfTrue="1">
      <formula>$H$18&lt;2.99</formula>
    </cfRule>
  </conditionalFormatting>
  <conditionalFormatting sqref="C22:C23">
    <cfRule type="expression" dxfId="68" priority="55" stopIfTrue="1">
      <formula>$H$18&lt;2.99</formula>
    </cfRule>
  </conditionalFormatting>
  <conditionalFormatting sqref="B19">
    <cfRule type="expression" dxfId="67" priority="53">
      <formula>$H$18&lt;2.99</formula>
    </cfRule>
  </conditionalFormatting>
  <conditionalFormatting sqref="D19">
    <cfRule type="expression" dxfId="66" priority="50">
      <formula>"$H$18&lt;2,99"</formula>
    </cfRule>
  </conditionalFormatting>
  <conditionalFormatting sqref="C26">
    <cfRule type="expression" dxfId="65" priority="47" stopIfTrue="1">
      <formula>$H$18&lt;2.99</formula>
    </cfRule>
  </conditionalFormatting>
  <conditionalFormatting sqref="C20">
    <cfRule type="expression" dxfId="64" priority="48" stopIfTrue="1">
      <formula>$H$18&lt;2.99</formula>
    </cfRule>
  </conditionalFormatting>
  <conditionalFormatting sqref="D20">
    <cfRule type="expression" dxfId="63" priority="45" stopIfTrue="1">
      <formula>ambitie&lt;4</formula>
    </cfRule>
  </conditionalFormatting>
  <conditionalFormatting sqref="D22:D23">
    <cfRule type="expression" dxfId="62" priority="44" stopIfTrue="1">
      <formula>ambitie&lt;4</formula>
    </cfRule>
  </conditionalFormatting>
  <conditionalFormatting sqref="B25">
    <cfRule type="expression" dxfId="61" priority="41">
      <formula>$H$18&lt;2.99</formula>
    </cfRule>
  </conditionalFormatting>
  <conditionalFormatting sqref="D26">
    <cfRule type="expression" dxfId="60" priority="39" stopIfTrue="1">
      <formula>ambitie&lt;5</formula>
    </cfRule>
  </conditionalFormatting>
  <conditionalFormatting sqref="D28:D29">
    <cfRule type="expression" dxfId="59" priority="38" stopIfTrue="1">
      <formula>ambitie&lt;5</formula>
    </cfRule>
  </conditionalFormatting>
  <conditionalFormatting sqref="D25">
    <cfRule type="expression" dxfId="58" priority="37">
      <formula>ambitie&lt;4</formula>
    </cfRule>
  </conditionalFormatting>
  <conditionalFormatting sqref="D24">
    <cfRule type="expression" dxfId="57" priority="29">
      <formula>ambitie&lt;&gt;4</formula>
    </cfRule>
    <cfRule type="expression" dxfId="56" priority="30">
      <formula>ambitie=4</formula>
    </cfRule>
  </conditionalFormatting>
  <conditionalFormatting sqref="D18">
    <cfRule type="expression" dxfId="55" priority="27">
      <formula>ambitie&gt;3</formula>
    </cfRule>
    <cfRule type="expression" dxfId="54" priority="28">
      <formula>ambitie&lt;4</formula>
    </cfRule>
  </conditionalFormatting>
  <conditionalFormatting sqref="B18">
    <cfRule type="expression" dxfId="53" priority="15">
      <formula>ambitie&gt;3</formula>
    </cfRule>
    <cfRule type="expression" dxfId="52" priority="16">
      <formula>ambitie&lt;4</formula>
    </cfRule>
  </conditionalFormatting>
  <conditionalFormatting sqref="B24">
    <cfRule type="expression" dxfId="51" priority="13">
      <formula>ambitie&lt;&gt;4</formula>
    </cfRule>
    <cfRule type="expression" dxfId="50" priority="14">
      <formula>ambitie=4</formula>
    </cfRule>
  </conditionalFormatting>
  <conditionalFormatting sqref="B30">
    <cfRule type="expression" dxfId="49" priority="9">
      <formula>ambitie&lt;5</formula>
    </cfRule>
    <cfRule type="expression" dxfId="48" priority="10">
      <formula>ambitie=5</formula>
    </cfRule>
  </conditionalFormatting>
  <conditionalFormatting sqref="D30">
    <cfRule type="expression" dxfId="47" priority="7">
      <formula>ambitie&lt;5</formula>
    </cfRule>
    <cfRule type="expression" dxfId="46" priority="8">
      <formula>ambitie=5</formula>
    </cfRule>
  </conditionalFormatting>
  <conditionalFormatting sqref="D20">
    <cfRule type="expression" dxfId="45" priority="6" stopIfTrue="1">
      <formula>ambitie&lt;4</formula>
    </cfRule>
  </conditionalFormatting>
  <conditionalFormatting sqref="D22">
    <cfRule type="expression" dxfId="44" priority="5" stopIfTrue="1">
      <formula>ambitie&lt;4</formula>
    </cfRule>
  </conditionalFormatting>
  <conditionalFormatting sqref="D26">
    <cfRule type="expression" dxfId="43" priority="4" stopIfTrue="1">
      <formula>ambitie&lt;5</formula>
    </cfRule>
  </conditionalFormatting>
  <conditionalFormatting sqref="D28">
    <cfRule type="expression" dxfId="42" priority="3" stopIfTrue="1">
      <formula>ambitie&lt;5</formula>
    </cfRule>
  </conditionalFormatting>
  <conditionalFormatting sqref="E18">
    <cfRule type="expression" dxfId="41" priority="1">
      <formula>$F$4*F$9=0</formula>
    </cfRule>
  </conditionalFormatting>
  <pageMargins left="0.7" right="0.7" top="0.75" bottom="0.75" header="0.3" footer="0.3"/>
  <pageSetup paperSize="8"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Group Box 1">
              <controlPr locked="0" defaultSize="0" autoFill="0" autoPict="0">
                <anchor moveWithCells="1">
                  <from>
                    <xdr:col>1</xdr:col>
                    <xdr:colOff>0</xdr:colOff>
                    <xdr:row>8</xdr:row>
                    <xdr:rowOff>12700</xdr:rowOff>
                  </from>
                  <to>
                    <xdr:col>4</xdr:col>
                    <xdr:colOff>0</xdr:colOff>
                    <xdr:row>12</xdr:row>
                    <xdr:rowOff>12700</xdr:rowOff>
                  </to>
                </anchor>
              </controlPr>
            </control>
          </mc:Choice>
          <mc:Fallback/>
        </mc:AlternateContent>
        <mc:AlternateContent xmlns:mc="http://schemas.openxmlformats.org/markup-compatibility/2006">
          <mc:Choice Requires="x14">
            <control shapeId="49154" r:id="rId5" name="Option Button 2">
              <controlPr defaultSize="0" autoFill="0" autoLine="0" autoPict="0">
                <anchor moveWithCells="1">
                  <from>
                    <xdr:col>2</xdr:col>
                    <xdr:colOff>0</xdr:colOff>
                    <xdr:row>3</xdr:row>
                    <xdr:rowOff>12700</xdr:rowOff>
                  </from>
                  <to>
                    <xdr:col>3</xdr:col>
                    <xdr:colOff>63500</xdr:colOff>
                    <xdr:row>4</xdr:row>
                    <xdr:rowOff>12700</xdr:rowOff>
                  </to>
                </anchor>
              </controlPr>
            </control>
          </mc:Choice>
          <mc:Fallback/>
        </mc:AlternateContent>
        <mc:AlternateContent xmlns:mc="http://schemas.openxmlformats.org/markup-compatibility/2006">
          <mc:Choice Requires="x14">
            <control shapeId="49155" r:id="rId6" name="Check Box 3">
              <controlPr defaultSize="0" autoFill="0" autoLine="0" autoPict="0">
                <anchor moveWithCells="1">
                  <from>
                    <xdr:col>2</xdr:col>
                    <xdr:colOff>0</xdr:colOff>
                    <xdr:row>13</xdr:row>
                    <xdr:rowOff>12700</xdr:rowOff>
                  </from>
                  <to>
                    <xdr:col>3</xdr:col>
                    <xdr:colOff>38100</xdr:colOff>
                    <xdr:row>13</xdr:row>
                    <xdr:rowOff>304800</xdr:rowOff>
                  </to>
                </anchor>
              </controlPr>
            </control>
          </mc:Choice>
          <mc:Fallback/>
        </mc:AlternateContent>
        <mc:AlternateContent xmlns:mc="http://schemas.openxmlformats.org/markup-compatibility/2006">
          <mc:Choice Requires="x14">
            <control shapeId="49156" r:id="rId7" name="Check Box 4">
              <controlPr defaultSize="0" autoFill="0" autoLine="0" autoPict="0">
                <anchor moveWithCells="1">
                  <from>
                    <xdr:col>2</xdr:col>
                    <xdr:colOff>0</xdr:colOff>
                    <xdr:row>15</xdr:row>
                    <xdr:rowOff>0</xdr:rowOff>
                  </from>
                  <to>
                    <xdr:col>3</xdr:col>
                    <xdr:colOff>63500</xdr:colOff>
                    <xdr:row>16</xdr:row>
                    <xdr:rowOff>0</xdr:rowOff>
                  </to>
                </anchor>
              </controlPr>
            </control>
          </mc:Choice>
          <mc:Fallback/>
        </mc:AlternateContent>
        <mc:AlternateContent xmlns:mc="http://schemas.openxmlformats.org/markup-compatibility/2006">
          <mc:Choice Requires="x14">
            <control shapeId="49157" r:id="rId8" name="Option Button 5">
              <controlPr defaultSize="0" autoFill="0" autoLine="0" autoPict="0">
                <anchor moveWithCells="1">
                  <from>
                    <xdr:col>2</xdr:col>
                    <xdr:colOff>12700</xdr:colOff>
                    <xdr:row>8</xdr:row>
                    <xdr:rowOff>12700</xdr:rowOff>
                  </from>
                  <to>
                    <xdr:col>3</xdr:col>
                    <xdr:colOff>63500</xdr:colOff>
                    <xdr:row>8</xdr:row>
                    <xdr:rowOff>368300</xdr:rowOff>
                  </to>
                </anchor>
              </controlPr>
            </control>
          </mc:Choice>
          <mc:Fallback/>
        </mc:AlternateContent>
        <mc:AlternateContent xmlns:mc="http://schemas.openxmlformats.org/markup-compatibility/2006">
          <mc:Choice Requires="x14">
            <control shapeId="49158" r:id="rId9" name="Option Button 6">
              <controlPr defaultSize="0" autoFill="0" autoLine="0" autoPict="0">
                <anchor moveWithCells="1">
                  <from>
                    <xdr:col>2</xdr:col>
                    <xdr:colOff>12700</xdr:colOff>
                    <xdr:row>9</xdr:row>
                    <xdr:rowOff>0</xdr:rowOff>
                  </from>
                  <to>
                    <xdr:col>3</xdr:col>
                    <xdr:colOff>63500</xdr:colOff>
                    <xdr:row>10</xdr:row>
                    <xdr:rowOff>0</xdr:rowOff>
                  </to>
                </anchor>
              </controlPr>
            </control>
          </mc:Choice>
          <mc:Fallback/>
        </mc:AlternateContent>
        <mc:AlternateContent xmlns:mc="http://schemas.openxmlformats.org/markup-compatibility/2006">
          <mc:Choice Requires="x14">
            <control shapeId="49159" r:id="rId10" name="Option Button 7">
              <controlPr defaultSize="0" autoFill="0" autoLine="0" autoPict="0">
                <anchor moveWithCells="1">
                  <from>
                    <xdr:col>2</xdr:col>
                    <xdr:colOff>12700</xdr:colOff>
                    <xdr:row>10</xdr:row>
                    <xdr:rowOff>12700</xdr:rowOff>
                  </from>
                  <to>
                    <xdr:col>3</xdr:col>
                    <xdr:colOff>63500</xdr:colOff>
                    <xdr:row>11</xdr:row>
                    <xdr:rowOff>0</xdr:rowOff>
                  </to>
                </anchor>
              </controlPr>
            </control>
          </mc:Choice>
          <mc:Fallback/>
        </mc:AlternateContent>
        <mc:AlternateContent xmlns:mc="http://schemas.openxmlformats.org/markup-compatibility/2006">
          <mc:Choice Requires="x14">
            <control shapeId="49161" r:id="rId11" name="Check Box 9">
              <controlPr defaultSize="0" autoFill="0" autoLine="0" autoPict="0">
                <anchor moveWithCells="1">
                  <from>
                    <xdr:col>2</xdr:col>
                    <xdr:colOff>0</xdr:colOff>
                    <xdr:row>21</xdr:row>
                    <xdr:rowOff>0</xdr:rowOff>
                  </from>
                  <to>
                    <xdr:col>3</xdr:col>
                    <xdr:colOff>63500</xdr:colOff>
                    <xdr:row>22</xdr:row>
                    <xdr:rowOff>12700</xdr:rowOff>
                  </to>
                </anchor>
              </controlPr>
            </control>
          </mc:Choice>
          <mc:Fallback/>
        </mc:AlternateContent>
        <mc:AlternateContent xmlns:mc="http://schemas.openxmlformats.org/markup-compatibility/2006">
          <mc:Choice Requires="x14">
            <control shapeId="49162" r:id="rId12" name="Check Box 10">
              <controlPr defaultSize="0" autoFill="0" autoLine="0" autoPict="0">
                <anchor moveWithCells="1">
                  <from>
                    <xdr:col>2</xdr:col>
                    <xdr:colOff>12700</xdr:colOff>
                    <xdr:row>27</xdr:row>
                    <xdr:rowOff>12700</xdr:rowOff>
                  </from>
                  <to>
                    <xdr:col>3</xdr:col>
                    <xdr:colOff>63500</xdr:colOff>
                    <xdr:row>28</xdr:row>
                    <xdr:rowOff>0</xdr:rowOff>
                  </to>
                </anchor>
              </controlPr>
            </control>
          </mc:Choice>
          <mc:Fallback/>
        </mc:AlternateContent>
        <mc:AlternateContent xmlns:mc="http://schemas.openxmlformats.org/markup-compatibility/2006">
          <mc:Choice Requires="x14">
            <control shapeId="49163" r:id="rId13" name="Option Button 11">
              <controlPr defaultSize="0" autoFill="0" autoLine="0" autoPict="0">
                <anchor moveWithCells="1">
                  <from>
                    <xdr:col>2</xdr:col>
                    <xdr:colOff>0</xdr:colOff>
                    <xdr:row>11</xdr:row>
                    <xdr:rowOff>0</xdr:rowOff>
                  </from>
                  <to>
                    <xdr:col>3</xdr:col>
                    <xdr:colOff>63500</xdr:colOff>
                    <xdr:row>12</xdr:row>
                    <xdr:rowOff>0</xdr:rowOff>
                  </to>
                </anchor>
              </controlPr>
            </control>
          </mc:Choice>
          <mc:Fallback/>
        </mc:AlternateContent>
        <mc:AlternateContent xmlns:mc="http://schemas.openxmlformats.org/markup-compatibility/2006">
          <mc:Choice Requires="x14">
            <control shapeId="49164" r:id="rId14" name="Option Button 12">
              <controlPr defaultSize="0" autoFill="0" autoLine="0" autoPict="0">
                <anchor moveWithCells="1">
                  <from>
                    <xdr:col>2</xdr:col>
                    <xdr:colOff>12700</xdr:colOff>
                    <xdr:row>4</xdr:row>
                    <xdr:rowOff>0</xdr:rowOff>
                  </from>
                  <to>
                    <xdr:col>3</xdr:col>
                    <xdr:colOff>63500</xdr:colOff>
                    <xdr:row>4</xdr:row>
                    <xdr:rowOff>368300</xdr:rowOff>
                  </to>
                </anchor>
              </controlPr>
            </control>
          </mc:Choice>
          <mc:Fallback/>
        </mc:AlternateContent>
        <mc:AlternateContent xmlns:mc="http://schemas.openxmlformats.org/markup-compatibility/2006">
          <mc:Choice Requires="x14">
            <control shapeId="49165" r:id="rId15" name="Option Button 13">
              <controlPr defaultSize="0" autoFill="0" autoLine="0" autoPict="0">
                <anchor moveWithCells="1">
                  <from>
                    <xdr:col>2</xdr:col>
                    <xdr:colOff>12700</xdr:colOff>
                    <xdr:row>5</xdr:row>
                    <xdr:rowOff>0</xdr:rowOff>
                  </from>
                  <to>
                    <xdr:col>3</xdr:col>
                    <xdr:colOff>63500</xdr:colOff>
                    <xdr:row>5</xdr:row>
                    <xdr:rowOff>368300</xdr:rowOff>
                  </to>
                </anchor>
              </controlPr>
            </control>
          </mc:Choice>
          <mc:Fallback/>
        </mc:AlternateContent>
        <mc:AlternateContent xmlns:mc="http://schemas.openxmlformats.org/markup-compatibility/2006">
          <mc:Choice Requires="x14">
            <control shapeId="49166" r:id="rId16" name="Option Button 14">
              <controlPr defaultSize="0" autoFill="0" autoLine="0" autoPict="0">
                <anchor moveWithCells="1">
                  <from>
                    <xdr:col>2</xdr:col>
                    <xdr:colOff>0</xdr:colOff>
                    <xdr:row>6</xdr:row>
                    <xdr:rowOff>12700</xdr:rowOff>
                  </from>
                  <to>
                    <xdr:col>3</xdr:col>
                    <xdr:colOff>63500</xdr:colOff>
                    <xdr:row>7</xdr:row>
                    <xdr:rowOff>0</xdr:rowOff>
                  </to>
                </anchor>
              </controlPr>
            </control>
          </mc:Choice>
          <mc:Fallback/>
        </mc:AlternateContent>
        <mc:AlternateContent xmlns:mc="http://schemas.openxmlformats.org/markup-compatibility/2006">
          <mc:Choice Requires="x14">
            <control shapeId="49168" r:id="rId17" name="Check Box 16">
              <controlPr defaultSize="0" autoFill="0" autoLine="0" autoPict="0">
                <anchor moveWithCells="1">
                  <from>
                    <xdr:col>2</xdr:col>
                    <xdr:colOff>12700</xdr:colOff>
                    <xdr:row>19</xdr:row>
                    <xdr:rowOff>0</xdr:rowOff>
                  </from>
                  <to>
                    <xdr:col>3</xdr:col>
                    <xdr:colOff>63500</xdr:colOff>
                    <xdr:row>20</xdr:row>
                    <xdr:rowOff>0</xdr:rowOff>
                  </to>
                </anchor>
              </controlPr>
            </control>
          </mc:Choice>
          <mc:Fallback/>
        </mc:AlternateContent>
        <mc:AlternateContent xmlns:mc="http://schemas.openxmlformats.org/markup-compatibility/2006">
          <mc:Choice Requires="x14">
            <control shapeId="49172" r:id="rId18" name="Check Box 20">
              <controlPr defaultSize="0" autoFill="0" autoLine="0" autoPict="0">
                <anchor moveWithCells="1">
                  <from>
                    <xdr:col>1</xdr:col>
                    <xdr:colOff>3098800</xdr:colOff>
                    <xdr:row>25</xdr:row>
                    <xdr:rowOff>12700</xdr:rowOff>
                  </from>
                  <to>
                    <xdr:col>3</xdr:col>
                    <xdr:colOff>101600</xdr:colOff>
                    <xdr:row>26</xdr:row>
                    <xdr:rowOff>0</xdr:rowOff>
                  </to>
                </anchor>
              </controlPr>
            </control>
          </mc:Choice>
          <mc:Fallback/>
        </mc:AlternateContent>
      </controls>
    </mc:Choice>
    <mc:Fallback/>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5" enableFormatConditionsCalculation="0">
    <pageSetUpPr fitToPage="1"/>
  </sheetPr>
  <dimension ref="B1:S39"/>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hidden="1" customWidth="1"/>
    <col min="6" max="6" width="9.1640625" style="165" hidden="1" customWidth="1"/>
    <col min="7" max="7" width="6.5" style="27" hidden="1" customWidth="1"/>
    <col min="8"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18" width="9.1640625" style="8" hidden="1" customWidth="1"/>
    <col min="19" max="19" width="9.1640625" style="8" customWidth="1"/>
    <col min="20" max="16384" width="8.83203125" style="8"/>
  </cols>
  <sheetData>
    <row r="1" spans="2:17" ht="16" thickBot="1" x14ac:dyDescent="0.25">
      <c r="B1" s="204" t="s">
        <v>17</v>
      </c>
      <c r="C1" s="205"/>
      <c r="D1" s="206"/>
      <c r="F1" s="164" t="s">
        <v>2</v>
      </c>
      <c r="H1" s="26" t="s">
        <v>3</v>
      </c>
      <c r="M1" s="18" t="s">
        <v>4</v>
      </c>
    </row>
    <row r="2" spans="2:17" ht="45.75" customHeight="1" thickBot="1" x14ac:dyDescent="0.25">
      <c r="B2" s="207" t="s">
        <v>104</v>
      </c>
      <c r="C2" s="208"/>
      <c r="D2" s="209"/>
      <c r="G2" s="27">
        <v>1</v>
      </c>
      <c r="H2" s="27">
        <v>2</v>
      </c>
      <c r="I2" s="26">
        <v>3</v>
      </c>
      <c r="M2" s="18">
        <v>1</v>
      </c>
      <c r="N2" s="13">
        <v>2</v>
      </c>
      <c r="O2" s="13">
        <v>3</v>
      </c>
      <c r="P2" s="13">
        <v>4</v>
      </c>
      <c r="Q2" s="19">
        <v>5</v>
      </c>
    </row>
    <row r="3" spans="2:17" ht="6.75" customHeight="1" x14ac:dyDescent="0.2">
      <c r="B3" s="175" t="s">
        <v>582</v>
      </c>
      <c r="D3" s="93"/>
    </row>
    <row r="4" spans="2:17" ht="30" customHeight="1" x14ac:dyDescent="0.2">
      <c r="B4" s="155" t="s">
        <v>301</v>
      </c>
      <c r="C4" s="140"/>
      <c r="D4" s="141" t="s">
        <v>418</v>
      </c>
      <c r="F4" s="165">
        <v>0</v>
      </c>
      <c r="G4" s="27">
        <f>IFERROR(CHOOSE(F4,0,1,0,0),0)</f>
        <v>0</v>
      </c>
      <c r="H4" s="27">
        <f>IFERROR(CHOOSE(F4,0,0,2,0),0)</f>
        <v>0</v>
      </c>
      <c r="I4" s="26">
        <f>IFERROR(CHOOSE(F4,0,0,0,3),0)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154" t="s">
        <v>56</v>
      </c>
      <c r="C5" s="142"/>
      <c r="D5" s="143" t="s">
        <v>396</v>
      </c>
      <c r="K5" s="34" t="s">
        <v>302</v>
      </c>
      <c r="N5" s="15"/>
      <c r="O5" s="15"/>
      <c r="P5" s="15"/>
      <c r="Q5" s="22"/>
    </row>
    <row r="6" spans="2:17" ht="30" customHeight="1" x14ac:dyDescent="0.2">
      <c r="B6" s="144"/>
      <c r="C6" s="138"/>
      <c r="D6" s="143" t="s">
        <v>397</v>
      </c>
      <c r="K6" s="34" t="s">
        <v>303</v>
      </c>
    </row>
    <row r="7" spans="2:17" ht="30" customHeight="1" x14ac:dyDescent="0.2">
      <c r="B7" s="156"/>
      <c r="C7" s="146"/>
      <c r="D7" s="147" t="s">
        <v>400</v>
      </c>
      <c r="K7" s="34" t="s">
        <v>304</v>
      </c>
    </row>
    <row r="8" spans="2:17" ht="6.75" customHeight="1" x14ac:dyDescent="0.2">
      <c r="D8" s="93"/>
    </row>
    <row r="9" spans="2:17" ht="30" customHeight="1" x14ac:dyDescent="0.2">
      <c r="B9" s="212" t="s">
        <v>305</v>
      </c>
      <c r="C9" s="140"/>
      <c r="D9" s="141" t="s">
        <v>421</v>
      </c>
      <c r="F9" s="165">
        <v>0</v>
      </c>
      <c r="G9" s="27">
        <f>IFERROR(CHOOSE(F9,-0.3,0,0,0),0)</f>
        <v>0</v>
      </c>
      <c r="H9" s="27">
        <f>IFERROR(CHOOSE(F9,-0.4,-0.3,0,0),0)</f>
        <v>0</v>
      </c>
      <c r="I9" s="26">
        <f>IFERROR(CHOOSE(F9,-0.5,-0.4,-0.2,0),0)</f>
        <v>0</v>
      </c>
      <c r="M9" s="20" t="str">
        <f>IFERROR(CHOOSE($F$9,K10&amp;CHAR(10),"","",""),"")</f>
        <v/>
      </c>
      <c r="N9" s="14" t="str">
        <f>IFERROR(CHOOSE($F$9,K11&amp;CHAR(10),K11&amp;CHAR(10),"",""),"")</f>
        <v/>
      </c>
      <c r="O9" s="14" t="str">
        <f>IFERROR(CHOOSE($F$9,K12&amp;CHAR(10),K12&amp;CHAR(10),K12&amp;CHAR(10),""),"")</f>
        <v/>
      </c>
      <c r="P9" s="14" t="str">
        <f>O9</f>
        <v/>
      </c>
      <c r="Q9" s="21" t="str">
        <f>O9</f>
        <v/>
      </c>
    </row>
    <row r="10" spans="2:17" ht="30" customHeight="1" x14ac:dyDescent="0.2">
      <c r="B10" s="215"/>
      <c r="C10" s="138"/>
      <c r="D10" s="143" t="s">
        <v>422</v>
      </c>
      <c r="K10" s="34" t="s">
        <v>307</v>
      </c>
      <c r="N10" s="15"/>
    </row>
    <row r="11" spans="2:17" ht="30" customHeight="1" x14ac:dyDescent="0.2">
      <c r="B11" s="144"/>
      <c r="C11" s="138"/>
      <c r="D11" s="143" t="s">
        <v>306</v>
      </c>
      <c r="K11" s="34" t="s">
        <v>308</v>
      </c>
      <c r="N11" s="15"/>
    </row>
    <row r="12" spans="2:17" ht="30" customHeight="1" x14ac:dyDescent="0.2">
      <c r="B12" s="145" t="s">
        <v>56</v>
      </c>
      <c r="C12" s="146"/>
      <c r="D12" s="147" t="s">
        <v>423</v>
      </c>
      <c r="K12" s="34" t="s">
        <v>309</v>
      </c>
    </row>
    <row r="13" spans="2:17" ht="6.75" customHeight="1" x14ac:dyDescent="0.2"/>
    <row r="14" spans="2:17" ht="30" customHeight="1" x14ac:dyDescent="0.2">
      <c r="B14" s="212" t="s">
        <v>310</v>
      </c>
      <c r="C14" s="140"/>
      <c r="D14" s="141" t="s">
        <v>424</v>
      </c>
      <c r="F14" s="169">
        <v>0</v>
      </c>
      <c r="G14" s="27">
        <f>IFERROR(CHOOSE(F14,-0.3,0,0,0),0)</f>
        <v>0</v>
      </c>
      <c r="H14" s="27">
        <f>IFERROR(CHOOSE(F14,-0.4,-0.3,0,0),0)</f>
        <v>0</v>
      </c>
      <c r="I14" s="26">
        <f>IFERROR(CHOOSE(F14,-0.5,-0.4,-0.2,0),0)</f>
        <v>0</v>
      </c>
      <c r="M14" s="20" t="str">
        <f>IFERROR(CHOOSE($F$14,K15&amp;CHAR(10),"","",""),"")</f>
        <v/>
      </c>
      <c r="N14" s="14" t="str">
        <f>IFERROR(CHOOSE($F$14,K16&amp;CHAR(10),K16&amp;CHAR(10),"",""),"")</f>
        <v/>
      </c>
      <c r="O14" s="14" t="str">
        <f>IFERROR(CHOOSE($F$14,K17&amp;CHAR(10),K17&amp;CHAR(10),K17&amp;CHAR(10),""),"")</f>
        <v/>
      </c>
      <c r="P14" s="14" t="str">
        <f>O14</f>
        <v/>
      </c>
      <c r="Q14" s="21" t="str">
        <f>O14</f>
        <v/>
      </c>
    </row>
    <row r="15" spans="2:17" ht="30" customHeight="1" x14ac:dyDescent="0.2">
      <c r="B15" s="215"/>
      <c r="C15" s="138"/>
      <c r="D15" s="143" t="s">
        <v>425</v>
      </c>
      <c r="F15" s="169"/>
      <c r="G15" s="99"/>
      <c r="H15" s="99"/>
      <c r="I15" s="101"/>
      <c r="K15" s="34" t="s">
        <v>311</v>
      </c>
      <c r="N15" s="15"/>
    </row>
    <row r="16" spans="2:17" ht="30" customHeight="1" x14ac:dyDescent="0.2">
      <c r="B16" s="144"/>
      <c r="C16" s="138"/>
      <c r="D16" s="143" t="s">
        <v>426</v>
      </c>
      <c r="F16" s="169"/>
      <c r="G16" s="99"/>
      <c r="H16" s="99"/>
      <c r="I16" s="101"/>
      <c r="K16" s="34" t="s">
        <v>312</v>
      </c>
      <c r="N16" s="15"/>
    </row>
    <row r="17" spans="2:19" ht="30" customHeight="1" x14ac:dyDescent="0.2">
      <c r="B17" s="145" t="s">
        <v>56</v>
      </c>
      <c r="C17" s="146"/>
      <c r="D17" s="147" t="s">
        <v>427</v>
      </c>
      <c r="F17" s="169"/>
      <c r="G17" s="99"/>
      <c r="H17" s="99"/>
      <c r="I17" s="101"/>
      <c r="K17" s="34" t="s">
        <v>313</v>
      </c>
    </row>
    <row r="18" spans="2:19" ht="6.75" customHeight="1" thickBot="1" x14ac:dyDescent="0.25">
      <c r="F18" s="169"/>
      <c r="G18" s="99"/>
      <c r="H18" s="99"/>
      <c r="I18" s="101"/>
    </row>
    <row r="19" spans="2:19" ht="30" customHeight="1" thickBot="1" x14ac:dyDescent="0.25">
      <c r="B19" s="94" t="str">
        <f ca="1">IF(ambitie&lt;4,HYPERLINK(CONCATENATE("[",filenaam,"]","K02!B1"), "Klik hier om naar het vorige criterium te gaan"),HYPERLINK(CONCATENATE("[",filenaam,"]","K03!D21"),""))</f>
        <v/>
      </c>
      <c r="D19" s="94" t="str">
        <f ca="1">IF(ambitie&lt;4,HYPERLINK(CONCATENATE("[",filenaam,"]","Advies!B3"),"Klik hier om naar het advies te gaan"&amp;CHAR(10)&amp;"(de vragen op volwassenheidsniveau 4 en 5 zijn niet van toepassing)"),HYPERLINK(CONCATENATE("[",filenaam,"]","K03!D21"),"Hier volgen de vragen op volwassenheidsniveau 4 en 5"))</f>
        <v>Hier volgen de vragen op volwassenheidsniveau 4 en 5</v>
      </c>
      <c r="F19" s="169"/>
      <c r="G19" s="99"/>
      <c r="H19" s="99">
        <f>IFERROR(CHOOSE(F4,0,SUM(G4:G18),SUM(H4:H18),SUM(I4:I18)),0)</f>
        <v>0</v>
      </c>
      <c r="I19" s="101"/>
      <c r="S19" s="172" t="s">
        <v>579</v>
      </c>
    </row>
    <row r="20" spans="2:19" ht="6.75" customHeight="1" x14ac:dyDescent="0.2">
      <c r="B20" s="31"/>
      <c r="D20" s="95"/>
    </row>
    <row r="21" spans="2:19" ht="27.75" customHeight="1" x14ac:dyDescent="0.2">
      <c r="B21" s="29"/>
      <c r="C21" s="1"/>
      <c r="D21" s="5" t="s">
        <v>314</v>
      </c>
      <c r="F21" s="165" t="b">
        <v>0</v>
      </c>
      <c r="G21" s="27">
        <f>IF(F21=FALSE,-0.15,0)</f>
        <v>-0.15</v>
      </c>
      <c r="K21" s="34" t="s">
        <v>314</v>
      </c>
      <c r="P21" s="14" t="str">
        <f>IF(AND(ambitie&gt;3,G21&lt;0),K21&amp;CHAR(10),"")</f>
        <v xml:space="preserve">De processen volgens welke datalekken moeten worden gemeld, zijn vastgelegd en zijn integraal onderdeel van het informatiebeveiligingsmanagementsysteem (ISMS).
</v>
      </c>
      <c r="Q21" s="21" t="str">
        <f>P21</f>
        <v xml:space="preserve">De processen volgens welke datalekken moeten worden gemeld, zijn vastgelegd en zijn integraal onderdeel van het informatiebeveiligingsmanagementsysteem (ISMS).
</v>
      </c>
    </row>
    <row r="22" spans="2:19" ht="6.75" customHeight="1" x14ac:dyDescent="0.2">
      <c r="P22" s="15"/>
      <c r="Q22" s="22"/>
    </row>
    <row r="23" spans="2:19" ht="27.75" customHeight="1" x14ac:dyDescent="0.2">
      <c r="B23" s="29"/>
      <c r="C23" s="1"/>
      <c r="D23" s="5" t="s">
        <v>18</v>
      </c>
      <c r="F23" s="165" t="b">
        <v>0</v>
      </c>
      <c r="G23" s="27">
        <f>IF(F23=FALSE,-0.2,0)</f>
        <v>-0.2</v>
      </c>
      <c r="K23" s="34" t="s">
        <v>318</v>
      </c>
      <c r="P23" s="14" t="str">
        <f>IF(AND(ambitie&gt;3,G23&lt;0),K23&amp;CHAR(10),"")</f>
        <v xml:space="preserve">(Potentiele) inbreuken op de gegevensverwerking worden gemonitord, zodat datalekken worden voorkomen.
</v>
      </c>
      <c r="Q23" s="21" t="str">
        <f>P23</f>
        <v xml:space="preserve">(Potentiele) inbreuken op de gegevensverwerking worden gemonitord, zodat datalekken worden voorkomen.
</v>
      </c>
    </row>
    <row r="24" spans="2:19" ht="6.75" customHeight="1" x14ac:dyDescent="0.2">
      <c r="P24" s="15"/>
      <c r="Q24" s="22"/>
    </row>
    <row r="25" spans="2:19" ht="27.75" customHeight="1" x14ac:dyDescent="0.2">
      <c r="B25" s="29"/>
      <c r="C25" s="1"/>
      <c r="D25" s="5" t="s">
        <v>315</v>
      </c>
      <c r="F25" s="165" t="b">
        <v>0</v>
      </c>
      <c r="G25" s="27">
        <f>IF(F25=FALSE,-0.25,0)</f>
        <v>-0.25</v>
      </c>
      <c r="K25" s="34" t="s">
        <v>315</v>
      </c>
      <c r="P25" s="14" t="str">
        <f>IF(AND(ambitie&gt;3,G25&lt;0),K25&amp;CHAR(10),"")</f>
        <v xml:space="preserve">Kennis omtrent de behandeling en preventie van datalekken wordt ook buiten de eigen organisatie gevolgd en gedeeld.
</v>
      </c>
      <c r="Q25" s="21" t="str">
        <f>P25</f>
        <v xml:space="preserve">Kennis omtrent de behandeling en preventie van datalekken wordt ook buiten de eigen organisatie gevolgd en gedeeld.
</v>
      </c>
    </row>
    <row r="26" spans="2:19" ht="6.75" customHeight="1" x14ac:dyDescent="0.2">
      <c r="P26" s="15"/>
      <c r="Q26" s="22"/>
    </row>
    <row r="27" spans="2:19" ht="27.75" customHeight="1" x14ac:dyDescent="0.2">
      <c r="B27" s="29"/>
      <c r="C27" s="1"/>
      <c r="D27" s="5" t="s">
        <v>316</v>
      </c>
      <c r="F27" s="165" t="b">
        <v>0</v>
      </c>
      <c r="G27" s="27">
        <f>IF(F27=FALSE,-0.25,0)</f>
        <v>-0.25</v>
      </c>
      <c r="K27" s="34" t="s">
        <v>316</v>
      </c>
      <c r="P27" s="14" t="str">
        <f>IF(AND(ambitie&gt;3,G27&lt;0),K27&amp;CHAR(10),"")</f>
        <v xml:space="preserve">De effectiviteit van de behandeling en preventie van datalekken wordt door middel van prestatie-indicatoren bewaakt en gebruikt om te sturen op uitvoerings-/afdelingsniveau.
</v>
      </c>
      <c r="Q27" s="21" t="str">
        <f>P27</f>
        <v xml:space="preserve">De effectiviteit van de behandeling en preventie van datalekken wordt door middel van prestatie-indicatoren bewaakt en gebruikt om te sturen op uitvoerings-/afdelingsniveau.
</v>
      </c>
    </row>
    <row r="28" spans="2:19" ht="6.75" customHeight="1" x14ac:dyDescent="0.2">
      <c r="P28" s="15"/>
      <c r="Q28" s="22"/>
    </row>
    <row r="29" spans="2:19" ht="27.75" customHeight="1" x14ac:dyDescent="0.2">
      <c r="B29" s="9"/>
      <c r="C29" s="10"/>
      <c r="D29" s="5" t="s">
        <v>317</v>
      </c>
      <c r="F29" s="165" t="b">
        <v>0</v>
      </c>
      <c r="G29" s="27">
        <f>IF(F29=FALSE,-0.15,0)</f>
        <v>-0.15</v>
      </c>
      <c r="H29" s="27">
        <f>IF(ambitie&gt;3,niveau3+(niveau3/3)*(1+SUM(G21:G29)),niveau3)</f>
        <v>0</v>
      </c>
      <c r="K29" s="34" t="s">
        <v>317</v>
      </c>
      <c r="P29" s="14" t="str">
        <f>IF(AND(ambitie&gt;3,G29&lt;0),K29&amp;CHAR(10),"")</f>
        <v xml:space="preserve">Het voorkomen en kunnen signaleren van datalekken maakt onderdeel uit van het ontwerpproces / Privacy by Design.
</v>
      </c>
      <c r="Q29" s="21" t="str">
        <f>P29</f>
        <v xml:space="preserve">Het voorkomen en kunnen signaleren van datalekken maakt onderdeel uit van het ontwerpproces / Privacy by Design.
</v>
      </c>
    </row>
    <row r="30" spans="2:19" s="63" customFormat="1" ht="6.75" customHeight="1" thickBot="1" x14ac:dyDescent="0.25">
      <c r="B30" s="41"/>
      <c r="C30" s="41"/>
      <c r="D30" s="53"/>
      <c r="E30" s="54"/>
      <c r="F30" s="168"/>
      <c r="G30" s="55"/>
      <c r="H30" s="55"/>
      <c r="I30" s="56"/>
      <c r="J30" s="57"/>
      <c r="K30" s="58"/>
      <c r="L30" s="59"/>
      <c r="M30" s="60"/>
      <c r="N30" s="61"/>
      <c r="O30" s="61"/>
      <c r="P30" s="64"/>
      <c r="Q30" s="62"/>
    </row>
    <row r="31" spans="2:19" ht="30" customHeight="1" thickBot="1" x14ac:dyDescent="0.25">
      <c r="B31" s="94" t="str">
        <f ca="1">IF(ambitie=4,HYPERLINK(CONCATENATE("[",filenaam,"]","K02!B1"), "Klik hier om naar het vorige criterium te gaan"),HYPERLINK(CONCATENATE("[",filenaam,"]","K03!D33"),""))</f>
        <v>Klik hier om naar het vorige criterium te gaan</v>
      </c>
      <c r="D31" s="94" t="str">
        <f ca="1">IF(ambitie=4,HYPERLINK(CONCATENATE("[",filenaam,"]","Advies!B3"),"Klik hier om naar het advies te gaan"&amp;CHAR(10)&amp;"(de vraag op volwassenheidsniveau 5 zijn niet van toepassing)"),HYPERLINK(CONCATENATE("[",filenaam,"]","K03!D33"),"Hier volgt de vraag op volwassenheidsniveau 5"))</f>
        <v>Klik hier om naar het advies te gaan
(de vraag op volwassenheidsniveau 5 zijn niet van toepassing)</v>
      </c>
    </row>
    <row r="32" spans="2:19" ht="6.75" customHeight="1" x14ac:dyDescent="0.2">
      <c r="B32" s="31"/>
      <c r="D32" s="95"/>
    </row>
    <row r="33" spans="2:17" ht="39.75" customHeight="1" x14ac:dyDescent="0.2">
      <c r="B33" s="9"/>
      <c r="C33" s="10"/>
      <c r="D33" s="5" t="s">
        <v>319</v>
      </c>
      <c r="F33" s="165" t="b">
        <v>0</v>
      </c>
      <c r="G33" s="27">
        <f>IF(F33=FALSE,-0.4,0)</f>
        <v>-0.4</v>
      </c>
      <c r="K33" s="34" t="s">
        <v>321</v>
      </c>
      <c r="Q33" s="21" t="str">
        <f>IF(OR(ambitie&lt;5,F33),"",K33&amp;CHAR(10))</f>
        <v/>
      </c>
    </row>
    <row r="34" spans="2:17" ht="6.75" customHeight="1" x14ac:dyDescent="0.2">
      <c r="B34" s="31"/>
      <c r="D34" s="95"/>
    </row>
    <row r="35" spans="2:17" ht="39.75" customHeight="1" x14ac:dyDescent="0.2">
      <c r="B35" s="9"/>
      <c r="C35" s="10"/>
      <c r="D35" s="5" t="s">
        <v>320</v>
      </c>
      <c r="F35" s="165" t="b">
        <v>0</v>
      </c>
      <c r="G35" s="27">
        <f>IF(F35=FALSE,-0.6,0)</f>
        <v>-0.6</v>
      </c>
      <c r="H35" s="27">
        <f>IF(AND(ambitie&gt;4,H29=4),5+G33+G35,H29)</f>
        <v>0</v>
      </c>
      <c r="K35" s="34" t="s">
        <v>322</v>
      </c>
      <c r="Q35" s="21" t="str">
        <f>IF(OR(ambitie&lt;5,F35),"",K35&amp;CHAR(10))</f>
        <v/>
      </c>
    </row>
    <row r="36" spans="2:17" s="63" customFormat="1" ht="6.75" customHeight="1" thickBot="1" x14ac:dyDescent="0.25">
      <c r="B36" s="41"/>
      <c r="C36" s="41"/>
      <c r="D36" s="53"/>
      <c r="E36" s="54"/>
      <c r="F36" s="168"/>
      <c r="G36" s="55"/>
      <c r="H36" s="55"/>
      <c r="I36" s="56"/>
      <c r="J36" s="57"/>
      <c r="K36" s="58"/>
      <c r="L36" s="59"/>
      <c r="M36" s="60"/>
      <c r="N36" s="61"/>
      <c r="O36" s="61"/>
      <c r="P36" s="61"/>
      <c r="Q36" s="62"/>
    </row>
    <row r="37" spans="2:17" ht="30" customHeight="1" thickBot="1" x14ac:dyDescent="0.25">
      <c r="B37" s="98" t="str">
        <f ca="1">IF(ambitie=5,HYPERLINK(CONCATENATE("[",filenaam,"]","K02!B1"), "Klik hier om naar het vorige criterium te gaan"),HYPERLINK(CONCATENATE("[",filenaam,"]","K03!B34"),""))</f>
        <v/>
      </c>
      <c r="D37" s="94" t="str">
        <f ca="1">IF(ambitie=5,HYPERLINK(CONCATENATE("[",filenaam,"]","Advies!B3"),"Klik hier om naar het advies te gaan"),HYPERLINK(CONCATENATE("[",filenaam,"]","K03!D34"),""))</f>
        <v/>
      </c>
      <c r="H37" s="27">
        <f>MAX(H25:H35)</f>
        <v>0</v>
      </c>
    </row>
    <row r="38" spans="2:17" ht="21" customHeight="1" x14ac:dyDescent="0.2">
      <c r="D38" s="97"/>
    </row>
    <row r="39" spans="2:17" ht="226.5" customHeight="1" x14ac:dyDescent="0.2">
      <c r="M39" s="25" t="str">
        <f>M4&amp;M9&amp;M14&amp;M21&amp;M23&amp;M25&amp;M27&amp;M29&amp;M33&amp;M35</f>
        <v/>
      </c>
      <c r="N39" s="25" t="str">
        <f t="shared" ref="N39:Q39" si="0">N4&amp;N9&amp;N14&amp;N21&amp;N23&amp;N25&amp;N27&amp;N29&amp;N33&amp;N35</f>
        <v/>
      </c>
      <c r="O39" s="25" t="str">
        <f t="shared" si="0"/>
        <v/>
      </c>
      <c r="P39" s="25" t="str">
        <f t="shared" si="0"/>
        <v xml:space="preserve">De processen volgens welke datalekken moeten worden gemeld, zijn vastgelegd en zijn integraal onderdeel van het informatiebeveiligingsmanagementsysteem (ISMS).
(Potentiele) inbreuken op de gegevensverwerking worden gemonitord, zodat datalekken worden voorkomen.
Kennis omtrent de behandeling en preventie van datalekken wordt ook buiten de eigen organisatie gevolgd en gedeeld.
De effectiviteit van de behandeling en preventie van datalekken wordt door middel van prestatie-indicatoren bewaakt en gebruikt om te sturen op uitvoerings-/afdelingsniveau.
Het voorkomen en kunnen signaleren van datalekken maakt onderdeel uit van het ontwerpproces / Privacy by Design.
</v>
      </c>
      <c r="Q39" s="25" t="str">
        <f t="shared" si="0"/>
        <v xml:space="preserve">De processen volgens welke datalekken moeten worden gemeld, zijn vastgelegd en zijn integraal onderdeel van het informatiebeveiligingsmanagementsysteem (ISMS).
(Potentiele) inbreuken op de gegevensverwerking worden gemonitord, zodat datalekken worden voorkomen.
Kennis omtrent de behandeling en preventie van datalekken wordt ook buiten de eigen organisatie gevolgd en gedeeld.
De effectiviteit van de behandeling en preventie van datalekken wordt door middel van prestatie-indicatoren bewaakt en gebruikt om te sturen op uitvoerings-/afdelingsniveau.
Het voorkomen en kunnen signaleren van datalekken maakt onderdeel uit van het ontwerpproces / Privacy by Design.
</v>
      </c>
    </row>
  </sheetData>
  <sheetProtection password="CB51" sheet="1" objects="1" scenarios="1"/>
  <mergeCells count="4">
    <mergeCell ref="B1:D1"/>
    <mergeCell ref="B2:D2"/>
    <mergeCell ref="B9:B10"/>
    <mergeCell ref="B14:B15"/>
  </mergeCells>
  <conditionalFormatting sqref="C27 C23">
    <cfRule type="expression" dxfId="40" priority="63" stopIfTrue="1">
      <formula>$H$19&lt;2.99</formula>
    </cfRule>
  </conditionalFormatting>
  <conditionalFormatting sqref="C29:C30">
    <cfRule type="expression" dxfId="39" priority="62" stopIfTrue="1">
      <formula>$H$19&lt;2.99</formula>
    </cfRule>
  </conditionalFormatting>
  <conditionalFormatting sqref="C35:C36">
    <cfRule type="expression" dxfId="38" priority="61" stopIfTrue="1">
      <formula>$H$19&lt;2.99</formula>
    </cfRule>
  </conditionalFormatting>
  <conditionalFormatting sqref="B20 B34">
    <cfRule type="expression" dxfId="37" priority="60">
      <formula>$H$19&lt;2.99</formula>
    </cfRule>
  </conditionalFormatting>
  <conditionalFormatting sqref="D20">
    <cfRule type="expression" dxfId="36" priority="57">
      <formula>"$H$18&lt;2,99"</formula>
    </cfRule>
  </conditionalFormatting>
  <conditionalFormatting sqref="C25">
    <cfRule type="expression" dxfId="35" priority="56" stopIfTrue="1">
      <formula>$H$19&lt;2.99</formula>
    </cfRule>
  </conditionalFormatting>
  <conditionalFormatting sqref="C21">
    <cfRule type="expression" dxfId="34" priority="54" stopIfTrue="1">
      <formula>$H$19&lt;2.99</formula>
    </cfRule>
  </conditionalFormatting>
  <conditionalFormatting sqref="D21">
    <cfRule type="expression" dxfId="33" priority="53" stopIfTrue="1">
      <formula>ambitie&lt;4</formula>
    </cfRule>
  </conditionalFormatting>
  <conditionalFormatting sqref="D23">
    <cfRule type="expression" dxfId="32" priority="52" stopIfTrue="1">
      <formula>ambitie&lt;4</formula>
    </cfRule>
  </conditionalFormatting>
  <conditionalFormatting sqref="D25">
    <cfRule type="expression" dxfId="31" priority="51" stopIfTrue="1">
      <formula>ambitie&lt;4</formula>
    </cfRule>
  </conditionalFormatting>
  <conditionalFormatting sqref="D27">
    <cfRule type="expression" dxfId="30" priority="50" stopIfTrue="1">
      <formula>ambitie&lt;4</formula>
    </cfRule>
  </conditionalFormatting>
  <conditionalFormatting sqref="D29:D30">
    <cfRule type="expression" dxfId="29" priority="49" stopIfTrue="1">
      <formula>ambitie&lt;4</formula>
    </cfRule>
  </conditionalFormatting>
  <conditionalFormatting sqref="B32">
    <cfRule type="expression" dxfId="28" priority="47">
      <formula>$H$19&lt;2.99</formula>
    </cfRule>
  </conditionalFormatting>
  <conditionalFormatting sqref="D35:D36">
    <cfRule type="expression" dxfId="27" priority="44" stopIfTrue="1">
      <formula>ambitie&lt;5</formula>
    </cfRule>
  </conditionalFormatting>
  <conditionalFormatting sqref="D32 D34">
    <cfRule type="expression" dxfId="26" priority="43">
      <formula>ambitie&lt;4</formula>
    </cfRule>
  </conditionalFormatting>
  <conditionalFormatting sqref="D31">
    <cfRule type="expression" dxfId="25" priority="34">
      <formula>ambitie&lt;&gt;4</formula>
    </cfRule>
    <cfRule type="expression" dxfId="24" priority="35">
      <formula>ambitie=4</formula>
    </cfRule>
  </conditionalFormatting>
  <conditionalFormatting sqref="D19">
    <cfRule type="expression" dxfId="23" priority="32">
      <formula>ambitie&gt;3</formula>
    </cfRule>
    <cfRule type="expression" dxfId="22" priority="33">
      <formula>ambitie&lt;4</formula>
    </cfRule>
  </conditionalFormatting>
  <conditionalFormatting sqref="B19">
    <cfRule type="expression" dxfId="21" priority="20">
      <formula>ambitie&gt;3</formula>
    </cfRule>
    <cfRule type="expression" dxfId="20" priority="21">
      <formula>ambitie&lt;4</formula>
    </cfRule>
  </conditionalFormatting>
  <conditionalFormatting sqref="B31">
    <cfRule type="expression" dxfId="19" priority="18">
      <formula>ambitie&lt;&gt;4</formula>
    </cfRule>
    <cfRule type="expression" dxfId="18" priority="19">
      <formula>ambitie=4</formula>
    </cfRule>
  </conditionalFormatting>
  <conditionalFormatting sqref="B37">
    <cfRule type="expression" dxfId="17" priority="14">
      <formula>ambitie&lt;5</formula>
    </cfRule>
    <cfRule type="expression" dxfId="16" priority="15">
      <formula>ambitie=5</formula>
    </cfRule>
  </conditionalFormatting>
  <conditionalFormatting sqref="D37">
    <cfRule type="expression" dxfId="15" priority="12">
      <formula>ambitie&lt;5</formula>
    </cfRule>
    <cfRule type="expression" dxfId="14" priority="13">
      <formula>ambitie=5</formula>
    </cfRule>
  </conditionalFormatting>
  <conditionalFormatting sqref="C33">
    <cfRule type="expression" dxfId="13" priority="11" stopIfTrue="1">
      <formula>$H$19&lt;2.99</formula>
    </cfRule>
  </conditionalFormatting>
  <conditionalFormatting sqref="D33">
    <cfRule type="expression" dxfId="12" priority="10" stopIfTrue="1">
      <formula>ambitie&lt;5</formula>
    </cfRule>
  </conditionalFormatting>
  <conditionalFormatting sqref="D21">
    <cfRule type="expression" dxfId="11" priority="9" stopIfTrue="1">
      <formula>ambitie&lt;4</formula>
    </cfRule>
  </conditionalFormatting>
  <conditionalFormatting sqref="D23">
    <cfRule type="expression" dxfId="10" priority="8" stopIfTrue="1">
      <formula>ambitie&lt;4</formula>
    </cfRule>
  </conditionalFormatting>
  <conditionalFormatting sqref="D25">
    <cfRule type="expression" dxfId="9" priority="7" stopIfTrue="1">
      <formula>ambitie&lt;4</formula>
    </cfRule>
  </conditionalFormatting>
  <conditionalFormatting sqref="D27">
    <cfRule type="expression" dxfId="8" priority="6" stopIfTrue="1">
      <formula>ambitie&lt;4</formula>
    </cfRule>
  </conditionalFormatting>
  <conditionalFormatting sqref="D29">
    <cfRule type="expression" dxfId="7" priority="5" stopIfTrue="1">
      <formula>ambitie&lt;4</formula>
    </cfRule>
  </conditionalFormatting>
  <conditionalFormatting sqref="D33">
    <cfRule type="expression" dxfId="6" priority="4" stopIfTrue="1">
      <formula>ambitie&lt;5</formula>
    </cfRule>
  </conditionalFormatting>
  <conditionalFormatting sqref="D35">
    <cfRule type="expression" dxfId="5" priority="3" stopIfTrue="1">
      <formula>ambitie&lt;5</formula>
    </cfRule>
  </conditionalFormatting>
  <conditionalFormatting sqref="S19">
    <cfRule type="expression" dxfId="4" priority="1">
      <formula>$F$4*F$9*F$14=0</formula>
    </cfRule>
  </conditionalFormatting>
  <pageMargins left="0.7" right="0.7" top="0.75" bottom="0.75" header="0.3" footer="0.3"/>
  <pageSetup paperSize="8"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locked="0" defaultSize="0" autoFill="0" autoPict="0">
                <anchor moveWithCells="1">
                  <from>
                    <xdr:col>1</xdr:col>
                    <xdr:colOff>0</xdr:colOff>
                    <xdr:row>8</xdr:row>
                    <xdr:rowOff>0</xdr:rowOff>
                  </from>
                  <to>
                    <xdr:col>4</xdr:col>
                    <xdr:colOff>0</xdr:colOff>
                    <xdr:row>12</xdr:row>
                    <xdr:rowOff>0</xdr:rowOff>
                  </to>
                </anchor>
              </controlPr>
            </control>
          </mc:Choice>
          <mc:Fallback/>
        </mc:AlternateContent>
        <mc:AlternateContent xmlns:mc="http://schemas.openxmlformats.org/markup-compatibility/2006">
          <mc:Choice Requires="x14">
            <control shapeId="48130" r:id="rId5" name="Option Button 2">
              <controlPr defaultSize="0" autoFill="0" autoLine="0" autoPict="0">
                <anchor moveWithCells="1">
                  <from>
                    <xdr:col>2</xdr:col>
                    <xdr:colOff>0</xdr:colOff>
                    <xdr:row>3</xdr:row>
                    <xdr:rowOff>12700</xdr:rowOff>
                  </from>
                  <to>
                    <xdr:col>3</xdr:col>
                    <xdr:colOff>63500</xdr:colOff>
                    <xdr:row>3</xdr:row>
                    <xdr:rowOff>368300</xdr:rowOff>
                  </to>
                </anchor>
              </controlPr>
            </control>
          </mc:Choice>
          <mc:Fallback/>
        </mc:AlternateContent>
        <mc:AlternateContent xmlns:mc="http://schemas.openxmlformats.org/markup-compatibility/2006">
          <mc:Choice Requires="x14">
            <control shapeId="48133" r:id="rId6" name="Option Button 5">
              <controlPr defaultSize="0" autoFill="0" autoLine="0" autoPict="0">
                <anchor moveWithCells="1">
                  <from>
                    <xdr:col>2</xdr:col>
                    <xdr:colOff>12700</xdr:colOff>
                    <xdr:row>8</xdr:row>
                    <xdr:rowOff>12700</xdr:rowOff>
                  </from>
                  <to>
                    <xdr:col>3</xdr:col>
                    <xdr:colOff>63500</xdr:colOff>
                    <xdr:row>8</xdr:row>
                    <xdr:rowOff>368300</xdr:rowOff>
                  </to>
                </anchor>
              </controlPr>
            </control>
          </mc:Choice>
          <mc:Fallback/>
        </mc:AlternateContent>
        <mc:AlternateContent xmlns:mc="http://schemas.openxmlformats.org/markup-compatibility/2006">
          <mc:Choice Requires="x14">
            <control shapeId="48134" r:id="rId7" name="Option Button 6">
              <controlPr defaultSize="0" autoFill="0" autoLine="0" autoPict="0">
                <anchor moveWithCells="1">
                  <from>
                    <xdr:col>2</xdr:col>
                    <xdr:colOff>12700</xdr:colOff>
                    <xdr:row>9</xdr:row>
                    <xdr:rowOff>0</xdr:rowOff>
                  </from>
                  <to>
                    <xdr:col>3</xdr:col>
                    <xdr:colOff>63500</xdr:colOff>
                    <xdr:row>9</xdr:row>
                    <xdr:rowOff>368300</xdr:rowOff>
                  </to>
                </anchor>
              </controlPr>
            </control>
          </mc:Choice>
          <mc:Fallback/>
        </mc:AlternateContent>
        <mc:AlternateContent xmlns:mc="http://schemas.openxmlformats.org/markup-compatibility/2006">
          <mc:Choice Requires="x14">
            <control shapeId="48135" r:id="rId8" name="Option Button 7">
              <controlPr defaultSize="0" autoFill="0" autoLine="0" autoPict="0">
                <anchor moveWithCells="1">
                  <from>
                    <xdr:col>2</xdr:col>
                    <xdr:colOff>12700</xdr:colOff>
                    <xdr:row>10</xdr:row>
                    <xdr:rowOff>12700</xdr:rowOff>
                  </from>
                  <to>
                    <xdr:col>3</xdr:col>
                    <xdr:colOff>63500</xdr:colOff>
                    <xdr:row>10</xdr:row>
                    <xdr:rowOff>368300</xdr:rowOff>
                  </to>
                </anchor>
              </controlPr>
            </control>
          </mc:Choice>
          <mc:Fallback/>
        </mc:AlternateContent>
        <mc:AlternateContent xmlns:mc="http://schemas.openxmlformats.org/markup-compatibility/2006">
          <mc:Choice Requires="x14">
            <control shapeId="48136" r:id="rId9" name="Check Box 8">
              <controlPr defaultSize="0" autoFill="0" autoLine="0" autoPict="0">
                <anchor moveWithCells="1">
                  <from>
                    <xdr:col>2</xdr:col>
                    <xdr:colOff>0</xdr:colOff>
                    <xdr:row>26</xdr:row>
                    <xdr:rowOff>12700</xdr:rowOff>
                  </from>
                  <to>
                    <xdr:col>3</xdr:col>
                    <xdr:colOff>63500</xdr:colOff>
                    <xdr:row>27</xdr:row>
                    <xdr:rowOff>0</xdr:rowOff>
                  </to>
                </anchor>
              </controlPr>
            </control>
          </mc:Choice>
          <mc:Fallback/>
        </mc:AlternateContent>
        <mc:AlternateContent xmlns:mc="http://schemas.openxmlformats.org/markup-compatibility/2006">
          <mc:Choice Requires="x14">
            <control shapeId="48137" r:id="rId10" name="Check Box 9">
              <controlPr defaultSize="0" autoFill="0" autoLine="0" autoPict="0">
                <anchor moveWithCells="1">
                  <from>
                    <xdr:col>2</xdr:col>
                    <xdr:colOff>0</xdr:colOff>
                    <xdr:row>28</xdr:row>
                    <xdr:rowOff>0</xdr:rowOff>
                  </from>
                  <to>
                    <xdr:col>3</xdr:col>
                    <xdr:colOff>63500</xdr:colOff>
                    <xdr:row>28</xdr:row>
                    <xdr:rowOff>342900</xdr:rowOff>
                  </to>
                </anchor>
              </controlPr>
            </control>
          </mc:Choice>
          <mc:Fallback/>
        </mc:AlternateContent>
        <mc:AlternateContent xmlns:mc="http://schemas.openxmlformats.org/markup-compatibility/2006">
          <mc:Choice Requires="x14">
            <control shapeId="48138" r:id="rId11" name="Check Box 10">
              <controlPr defaultSize="0" autoFill="0" autoLine="0" autoPict="0">
                <anchor moveWithCells="1">
                  <from>
                    <xdr:col>2</xdr:col>
                    <xdr:colOff>12700</xdr:colOff>
                    <xdr:row>34</xdr:row>
                    <xdr:rowOff>12700</xdr:rowOff>
                  </from>
                  <to>
                    <xdr:col>3</xdr:col>
                    <xdr:colOff>38100</xdr:colOff>
                    <xdr:row>35</xdr:row>
                    <xdr:rowOff>12700</xdr:rowOff>
                  </to>
                </anchor>
              </controlPr>
            </control>
          </mc:Choice>
          <mc:Fallback/>
        </mc:AlternateContent>
        <mc:AlternateContent xmlns:mc="http://schemas.openxmlformats.org/markup-compatibility/2006">
          <mc:Choice Requires="x14">
            <control shapeId="48139" r:id="rId12" name="Option Button 11">
              <controlPr defaultSize="0" autoFill="0" autoLine="0" autoPict="0">
                <anchor moveWithCells="1">
                  <from>
                    <xdr:col>2</xdr:col>
                    <xdr:colOff>0</xdr:colOff>
                    <xdr:row>11</xdr:row>
                    <xdr:rowOff>0</xdr:rowOff>
                  </from>
                  <to>
                    <xdr:col>3</xdr:col>
                    <xdr:colOff>63500</xdr:colOff>
                    <xdr:row>11</xdr:row>
                    <xdr:rowOff>368300</xdr:rowOff>
                  </to>
                </anchor>
              </controlPr>
            </control>
          </mc:Choice>
          <mc:Fallback/>
        </mc:AlternateContent>
        <mc:AlternateContent xmlns:mc="http://schemas.openxmlformats.org/markup-compatibility/2006">
          <mc:Choice Requires="x14">
            <control shapeId="48140" r:id="rId13" name="Option Button 12">
              <controlPr defaultSize="0" autoFill="0" autoLine="0" autoPict="0">
                <anchor moveWithCells="1">
                  <from>
                    <xdr:col>2</xdr:col>
                    <xdr:colOff>12700</xdr:colOff>
                    <xdr:row>4</xdr:row>
                    <xdr:rowOff>0</xdr:rowOff>
                  </from>
                  <to>
                    <xdr:col>3</xdr:col>
                    <xdr:colOff>63500</xdr:colOff>
                    <xdr:row>5</xdr:row>
                    <xdr:rowOff>0</xdr:rowOff>
                  </to>
                </anchor>
              </controlPr>
            </control>
          </mc:Choice>
          <mc:Fallback/>
        </mc:AlternateContent>
        <mc:AlternateContent xmlns:mc="http://schemas.openxmlformats.org/markup-compatibility/2006">
          <mc:Choice Requires="x14">
            <control shapeId="48141" r:id="rId14" name="Option Button 13">
              <controlPr defaultSize="0" autoFill="0" autoLine="0" autoPict="0">
                <anchor moveWithCells="1">
                  <from>
                    <xdr:col>2</xdr:col>
                    <xdr:colOff>12700</xdr:colOff>
                    <xdr:row>5</xdr:row>
                    <xdr:rowOff>0</xdr:rowOff>
                  </from>
                  <to>
                    <xdr:col>3</xdr:col>
                    <xdr:colOff>63500</xdr:colOff>
                    <xdr:row>5</xdr:row>
                    <xdr:rowOff>368300</xdr:rowOff>
                  </to>
                </anchor>
              </controlPr>
            </control>
          </mc:Choice>
          <mc:Fallback/>
        </mc:AlternateContent>
        <mc:AlternateContent xmlns:mc="http://schemas.openxmlformats.org/markup-compatibility/2006">
          <mc:Choice Requires="x14">
            <control shapeId="48142" r:id="rId15" name="Option Button 14">
              <controlPr defaultSize="0" autoFill="0" autoLine="0" autoPict="0">
                <anchor moveWithCells="1">
                  <from>
                    <xdr:col>2</xdr:col>
                    <xdr:colOff>0</xdr:colOff>
                    <xdr:row>6</xdr:row>
                    <xdr:rowOff>12700</xdr:rowOff>
                  </from>
                  <to>
                    <xdr:col>3</xdr:col>
                    <xdr:colOff>63500</xdr:colOff>
                    <xdr:row>7</xdr:row>
                    <xdr:rowOff>0</xdr:rowOff>
                  </to>
                </anchor>
              </controlPr>
            </control>
          </mc:Choice>
          <mc:Fallback/>
        </mc:AlternateContent>
        <mc:AlternateContent xmlns:mc="http://schemas.openxmlformats.org/markup-compatibility/2006">
          <mc:Choice Requires="x14">
            <control shapeId="48149" r:id="rId16" name="Check Box 21">
              <controlPr defaultSize="0" autoFill="0" autoLine="0" autoPict="0">
                <anchor moveWithCells="1">
                  <from>
                    <xdr:col>2</xdr:col>
                    <xdr:colOff>12700</xdr:colOff>
                    <xdr:row>24</xdr:row>
                    <xdr:rowOff>0</xdr:rowOff>
                  </from>
                  <to>
                    <xdr:col>3</xdr:col>
                    <xdr:colOff>63500</xdr:colOff>
                    <xdr:row>25</xdr:row>
                    <xdr:rowOff>0</xdr:rowOff>
                  </to>
                </anchor>
              </controlPr>
            </control>
          </mc:Choice>
          <mc:Fallback/>
        </mc:AlternateContent>
        <mc:AlternateContent xmlns:mc="http://schemas.openxmlformats.org/markup-compatibility/2006">
          <mc:Choice Requires="x14">
            <control shapeId="48150" r:id="rId17" name="Check Box 22">
              <controlPr defaultSize="0" autoFill="0" autoLine="0" autoPict="0">
                <anchor moveWithCells="1">
                  <from>
                    <xdr:col>2</xdr:col>
                    <xdr:colOff>0</xdr:colOff>
                    <xdr:row>20</xdr:row>
                    <xdr:rowOff>12700</xdr:rowOff>
                  </from>
                  <to>
                    <xdr:col>3</xdr:col>
                    <xdr:colOff>63500</xdr:colOff>
                    <xdr:row>21</xdr:row>
                    <xdr:rowOff>0</xdr:rowOff>
                  </to>
                </anchor>
              </controlPr>
            </control>
          </mc:Choice>
          <mc:Fallback/>
        </mc:AlternateContent>
        <mc:AlternateContent xmlns:mc="http://schemas.openxmlformats.org/markup-compatibility/2006">
          <mc:Choice Requires="x14">
            <control shapeId="48151" r:id="rId18" name="Check Box 23">
              <controlPr defaultSize="0" autoFill="0" autoLine="0" autoPict="0">
                <anchor moveWithCells="1">
                  <from>
                    <xdr:col>2</xdr:col>
                    <xdr:colOff>25400</xdr:colOff>
                    <xdr:row>22</xdr:row>
                    <xdr:rowOff>0</xdr:rowOff>
                  </from>
                  <to>
                    <xdr:col>3</xdr:col>
                    <xdr:colOff>76200</xdr:colOff>
                    <xdr:row>22</xdr:row>
                    <xdr:rowOff>342900</xdr:rowOff>
                  </to>
                </anchor>
              </controlPr>
            </control>
          </mc:Choice>
          <mc:Fallback/>
        </mc:AlternateContent>
        <mc:AlternateContent xmlns:mc="http://schemas.openxmlformats.org/markup-compatibility/2006">
          <mc:Choice Requires="x14">
            <control shapeId="48152" r:id="rId19" name="Group Box 24">
              <controlPr locked="0" defaultSize="0" autoFill="0" autoPict="0">
                <anchor moveWithCells="1">
                  <from>
                    <xdr:col>1</xdr:col>
                    <xdr:colOff>0</xdr:colOff>
                    <xdr:row>13</xdr:row>
                    <xdr:rowOff>0</xdr:rowOff>
                  </from>
                  <to>
                    <xdr:col>4</xdr:col>
                    <xdr:colOff>0</xdr:colOff>
                    <xdr:row>17</xdr:row>
                    <xdr:rowOff>0</xdr:rowOff>
                  </to>
                </anchor>
              </controlPr>
            </control>
          </mc:Choice>
          <mc:Fallback/>
        </mc:AlternateContent>
        <mc:AlternateContent xmlns:mc="http://schemas.openxmlformats.org/markup-compatibility/2006">
          <mc:Choice Requires="x14">
            <control shapeId="48157" r:id="rId20" name="Check Box 29">
              <controlPr defaultSize="0" autoFill="0" autoLine="0" autoPict="0">
                <anchor moveWithCells="1">
                  <from>
                    <xdr:col>2</xdr:col>
                    <xdr:colOff>12700</xdr:colOff>
                    <xdr:row>32</xdr:row>
                    <xdr:rowOff>12700</xdr:rowOff>
                  </from>
                  <to>
                    <xdr:col>3</xdr:col>
                    <xdr:colOff>63500</xdr:colOff>
                    <xdr:row>33</xdr:row>
                    <xdr:rowOff>12700</xdr:rowOff>
                  </to>
                </anchor>
              </controlPr>
            </control>
          </mc:Choice>
          <mc:Fallback/>
        </mc:AlternateContent>
        <mc:AlternateContent xmlns:mc="http://schemas.openxmlformats.org/markup-compatibility/2006">
          <mc:Choice Requires="x14">
            <control shapeId="48162" r:id="rId21" name="Group Box 34">
              <controlPr defaultSize="0" autoFill="0" autoPict="0">
                <anchor moveWithCells="1">
                  <from>
                    <xdr:col>1</xdr:col>
                    <xdr:colOff>0</xdr:colOff>
                    <xdr:row>13</xdr:row>
                    <xdr:rowOff>0</xdr:rowOff>
                  </from>
                  <to>
                    <xdr:col>4</xdr:col>
                    <xdr:colOff>0</xdr:colOff>
                    <xdr:row>17</xdr:row>
                    <xdr:rowOff>0</xdr:rowOff>
                  </to>
                </anchor>
              </controlPr>
            </control>
          </mc:Choice>
          <mc:Fallback/>
        </mc:AlternateContent>
        <mc:AlternateContent xmlns:mc="http://schemas.openxmlformats.org/markup-compatibility/2006">
          <mc:Choice Requires="x14">
            <control shapeId="48164" r:id="rId22" name="Option Button 36">
              <controlPr defaultSize="0" autoFill="0" autoLine="0" autoPict="0">
                <anchor moveWithCells="1">
                  <from>
                    <xdr:col>2</xdr:col>
                    <xdr:colOff>0</xdr:colOff>
                    <xdr:row>13</xdr:row>
                    <xdr:rowOff>12700</xdr:rowOff>
                  </from>
                  <to>
                    <xdr:col>3</xdr:col>
                    <xdr:colOff>63500</xdr:colOff>
                    <xdr:row>14</xdr:row>
                    <xdr:rowOff>0</xdr:rowOff>
                  </to>
                </anchor>
              </controlPr>
            </control>
          </mc:Choice>
          <mc:Fallback/>
        </mc:AlternateContent>
        <mc:AlternateContent xmlns:mc="http://schemas.openxmlformats.org/markup-compatibility/2006">
          <mc:Choice Requires="x14">
            <control shapeId="48165" r:id="rId23" name="Option Button 37">
              <controlPr defaultSize="0" autoFill="0" autoLine="0" autoPict="0">
                <anchor moveWithCells="1">
                  <from>
                    <xdr:col>2</xdr:col>
                    <xdr:colOff>0</xdr:colOff>
                    <xdr:row>14</xdr:row>
                    <xdr:rowOff>0</xdr:rowOff>
                  </from>
                  <to>
                    <xdr:col>3</xdr:col>
                    <xdr:colOff>63500</xdr:colOff>
                    <xdr:row>14</xdr:row>
                    <xdr:rowOff>368300</xdr:rowOff>
                  </to>
                </anchor>
              </controlPr>
            </control>
          </mc:Choice>
          <mc:Fallback/>
        </mc:AlternateContent>
        <mc:AlternateContent xmlns:mc="http://schemas.openxmlformats.org/markup-compatibility/2006">
          <mc:Choice Requires="x14">
            <control shapeId="48166" r:id="rId24" name="Option Button 38">
              <controlPr defaultSize="0" autoFill="0" autoLine="0" autoPict="0">
                <anchor moveWithCells="1">
                  <from>
                    <xdr:col>2</xdr:col>
                    <xdr:colOff>0</xdr:colOff>
                    <xdr:row>15</xdr:row>
                    <xdr:rowOff>12700</xdr:rowOff>
                  </from>
                  <to>
                    <xdr:col>3</xdr:col>
                    <xdr:colOff>63500</xdr:colOff>
                    <xdr:row>16</xdr:row>
                    <xdr:rowOff>0</xdr:rowOff>
                  </to>
                </anchor>
              </controlPr>
            </control>
          </mc:Choice>
          <mc:Fallback/>
        </mc:AlternateContent>
        <mc:AlternateContent xmlns:mc="http://schemas.openxmlformats.org/markup-compatibility/2006">
          <mc:Choice Requires="x14">
            <control shapeId="48167" r:id="rId25" name="Option Button 39">
              <controlPr defaultSize="0" autoFill="0" autoLine="0" autoPict="0">
                <anchor moveWithCells="1">
                  <from>
                    <xdr:col>2</xdr:col>
                    <xdr:colOff>0</xdr:colOff>
                    <xdr:row>16</xdr:row>
                    <xdr:rowOff>0</xdr:rowOff>
                  </from>
                  <to>
                    <xdr:col>3</xdr:col>
                    <xdr:colOff>63500</xdr:colOff>
                    <xdr:row>16</xdr:row>
                    <xdr:rowOff>368300</xdr:rowOff>
                  </to>
                </anchor>
              </controlPr>
            </control>
          </mc:Choice>
          <mc:Fallback/>
        </mc:AlternateContent>
      </controls>
    </mc:Choice>
    <mc:Fallback/>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enableFormatConditionsCalculation="0"/>
  <dimension ref="B1:U44"/>
  <sheetViews>
    <sheetView showGridLines="0" showRowColHeaders="0" workbookViewId="0">
      <selection activeCell="B1" sqref="B1:C1"/>
    </sheetView>
  </sheetViews>
  <sheetFormatPr baseColWidth="10" defaultColWidth="8.83203125" defaultRowHeight="15" x14ac:dyDescent="0.2"/>
  <cols>
    <col min="2" max="2" width="69.33203125" style="4" customWidth="1"/>
    <col min="3" max="3" width="12.1640625" customWidth="1"/>
    <col min="5" max="5" width="4.33203125" style="170" customWidth="1"/>
    <col min="6" max="6" width="9.1640625" style="170" hidden="1" customWidth="1"/>
    <col min="7" max="7" width="68.1640625" style="170" customWidth="1"/>
    <col min="8" max="21" width="9.1640625" style="170" customWidth="1"/>
    <col min="22" max="24" width="9.1640625" customWidth="1"/>
  </cols>
  <sheetData>
    <row r="1" spans="2:21" ht="42" customHeight="1" x14ac:dyDescent="0.2">
      <c r="B1" s="223" t="s">
        <v>571</v>
      </c>
      <c r="C1" s="223"/>
      <c r="G1" s="139"/>
      <c r="H1" s="139" t="s">
        <v>32</v>
      </c>
      <c r="I1" s="139" t="s">
        <v>33</v>
      </c>
      <c r="J1" s="139" t="s">
        <v>34</v>
      </c>
      <c r="K1" s="139" t="s">
        <v>35</v>
      </c>
      <c r="L1" s="139" t="s">
        <v>36</v>
      </c>
      <c r="M1" s="139" t="s">
        <v>37</v>
      </c>
      <c r="N1" s="139" t="s">
        <v>38</v>
      </c>
      <c r="O1" s="139" t="s">
        <v>39</v>
      </c>
      <c r="P1" s="139" t="s">
        <v>40</v>
      </c>
      <c r="Q1" s="139" t="s">
        <v>41</v>
      </c>
      <c r="R1" s="139" t="s">
        <v>45</v>
      </c>
      <c r="S1" s="139" t="s">
        <v>46</v>
      </c>
      <c r="T1" s="139" t="s">
        <v>47</v>
      </c>
      <c r="U1" s="139"/>
    </row>
    <row r="2" spans="2:21" x14ac:dyDescent="0.2">
      <c r="G2" s="139"/>
      <c r="H2" s="139">
        <f>'B01'!niveau</f>
        <v>0</v>
      </c>
      <c r="I2" s="139">
        <f>'B02'!niveau</f>
        <v>0</v>
      </c>
      <c r="J2" s="139">
        <f>'B03'!niveau</f>
        <v>0</v>
      </c>
      <c r="K2" s="139">
        <f>'U01'!H28</f>
        <v>0</v>
      </c>
      <c r="L2" s="139">
        <f>'U02'!niveau</f>
        <v>0</v>
      </c>
      <c r="M2" s="139">
        <f>'U03'!niveau</f>
        <v>0</v>
      </c>
      <c r="N2" s="139">
        <f>'U04'!niveau</f>
        <v>0</v>
      </c>
      <c r="O2" s="139">
        <f>'U05'!niveau</f>
        <v>0</v>
      </c>
      <c r="P2" s="139">
        <f>'U06'!niveau</f>
        <v>0</v>
      </c>
      <c r="Q2" s="139">
        <f>'U07'!niveau</f>
        <v>0</v>
      </c>
      <c r="R2" s="139">
        <f>'K01'!niveau</f>
        <v>0</v>
      </c>
      <c r="S2" s="139">
        <f>'K02'!niveau</f>
        <v>0</v>
      </c>
      <c r="T2" s="139">
        <f>'K03'!niveau</f>
        <v>0</v>
      </c>
      <c r="U2" s="139"/>
    </row>
    <row r="3" spans="2:21" x14ac:dyDescent="0.2">
      <c r="B3" s="157" t="s">
        <v>31</v>
      </c>
      <c r="C3" s="84">
        <f>ambitie</f>
        <v>4</v>
      </c>
      <c r="G3" s="139"/>
      <c r="H3" s="139"/>
      <c r="I3" s="139"/>
      <c r="J3" s="139"/>
      <c r="K3" s="139"/>
      <c r="L3" s="139"/>
      <c r="M3" s="139"/>
      <c r="N3" s="139"/>
      <c r="O3" s="139"/>
      <c r="P3" s="139"/>
      <c r="Q3" s="139"/>
      <c r="R3" s="139"/>
      <c r="S3" s="139"/>
      <c r="T3" s="139"/>
      <c r="U3" s="139"/>
    </row>
    <row r="4" spans="2:21" x14ac:dyDescent="0.2">
      <c r="B4" s="157" t="s">
        <v>572</v>
      </c>
      <c r="C4" s="158">
        <f>AVERAGE(H2:T2)</f>
        <v>0</v>
      </c>
    </row>
    <row r="5" spans="2:21" ht="296.25" customHeight="1" x14ac:dyDescent="0.2">
      <c r="B5" s="32" t="s">
        <v>43</v>
      </c>
    </row>
    <row r="6" spans="2:21" ht="21.75" customHeight="1" x14ac:dyDescent="0.2">
      <c r="B6" s="39" t="s">
        <v>42</v>
      </c>
      <c r="C6" s="40" t="s">
        <v>50</v>
      </c>
      <c r="F6" s="171">
        <v>0</v>
      </c>
      <c r="G6" s="171"/>
    </row>
    <row r="7" spans="2:21" ht="21.75" customHeight="1" x14ac:dyDescent="0.2">
      <c r="B7" s="226" t="s">
        <v>55</v>
      </c>
      <c r="C7" s="40" t="s">
        <v>51</v>
      </c>
    </row>
    <row r="8" spans="2:21" ht="21.75" customHeight="1" x14ac:dyDescent="0.2">
      <c r="B8" s="226"/>
      <c r="C8" s="40" t="s">
        <v>52</v>
      </c>
    </row>
    <row r="9" spans="2:21" ht="21.75" customHeight="1" x14ac:dyDescent="0.2">
      <c r="B9" s="227" t="s">
        <v>569</v>
      </c>
      <c r="C9" s="40" t="s">
        <v>53</v>
      </c>
    </row>
    <row r="10" spans="2:21" ht="21.75" customHeight="1" x14ac:dyDescent="0.2">
      <c r="B10" s="228"/>
      <c r="C10" s="40" t="s">
        <v>54</v>
      </c>
    </row>
    <row r="11" spans="2:21" ht="13.5" customHeight="1" x14ac:dyDescent="0.2">
      <c r="B11" s="32"/>
    </row>
    <row r="12" spans="2:21" ht="15" customHeight="1" x14ac:dyDescent="0.2"/>
    <row r="14" spans="2:21" ht="65.25" customHeight="1" thickBot="1" x14ac:dyDescent="0.3">
      <c r="B14" s="224" t="str">
        <f>"De nog na te streven doelstellingen om het gewenste volwassenheidsniveau "&amp;F6&amp;"  te bereiken zijn:"</f>
        <v>De nog na te streven doelstellingen om het gewenste volwassenheidsniveau 0  te bereiken zijn:</v>
      </c>
      <c r="C14" s="225"/>
      <c r="F14" s="171"/>
      <c r="G14" s="171"/>
    </row>
    <row r="15" spans="2:21" ht="22.5" customHeight="1" x14ac:dyDescent="0.25">
      <c r="B15" s="218" t="str">
        <f>CONCATENATE("Nog te realiseren doelstellingen voor ",'B01'!B$1)</f>
        <v>Nog te realiseren doelstellingen voor B.01 Privacybeleid</v>
      </c>
      <c r="C15" s="219"/>
    </row>
    <row r="16" spans="2:21" ht="201.75" customHeight="1" thickBot="1" x14ac:dyDescent="0.25">
      <c r="B16" s="216" t="str">
        <f>IFERROR(CHOOSE(F$6,'B01'!M$30,'B01'!N$30,'B01'!O$30,'B01'!P$30,'B01'!Q$30),"")</f>
        <v/>
      </c>
      <c r="C16" s="217"/>
    </row>
    <row r="17" spans="2:3" ht="22.5" customHeight="1" x14ac:dyDescent="0.25">
      <c r="B17" s="218" t="str">
        <f>CONCATENATE("Nog te realiseren doelstellingen voor ",'B02'!B$1)</f>
        <v>Nog te realiseren doelstellingen voor B.02 Organieke Inbedding</v>
      </c>
      <c r="C17" s="219"/>
    </row>
    <row r="18" spans="2:3" ht="219" customHeight="1" thickBot="1" x14ac:dyDescent="0.25">
      <c r="B18" s="216" t="str">
        <f>IFERROR(CHOOSE(F$6,'B02'!M$30,'B02'!N$30,'B02'!O$30,'B02'!P$30,'B02'!Q$30),"")</f>
        <v/>
      </c>
      <c r="C18" s="217"/>
    </row>
    <row r="19" spans="2:3" ht="37.5" customHeight="1" x14ac:dyDescent="0.25">
      <c r="B19" s="218" t="str">
        <f>CONCATENATE("Nog te realiseren doelstellingen voor ",'B03'!B$1)</f>
        <v>Nog te realiseren doelstellingen voor B.03 Risicomanagement, Privacy by Design en de GEB</v>
      </c>
      <c r="C19" s="219"/>
    </row>
    <row r="20" spans="2:3" ht="201.75" customHeight="1" thickBot="1" x14ac:dyDescent="0.25">
      <c r="B20" s="216" t="str">
        <f>IFERROR(CHOOSE(F$6,'B03'!M$39,'B03'!N$39,'B03'!O$39,'B03'!P$39,'B03'!Q$39),"")</f>
        <v/>
      </c>
      <c r="C20" s="217"/>
    </row>
    <row r="21" spans="2:3" ht="42" customHeight="1" x14ac:dyDescent="0.25">
      <c r="B21" s="218" t="str">
        <f>CONCATENATE("Nog te realiseren doelstellingen voor ",'U01'!B$1)</f>
        <v>Nog te realiseren doelstellingen voor U.01 Doelbinding gegevensverwerking</v>
      </c>
      <c r="C21" s="219"/>
    </row>
    <row r="22" spans="2:3" ht="201.75" customHeight="1" thickBot="1" x14ac:dyDescent="0.25">
      <c r="B22" s="216" t="str">
        <f>IFERROR(CHOOSE(F$6,'U01'!M$30,'U01'!N$30,'U01'!O$30,'U01'!P$30,'U01'!Q$30),"")</f>
        <v/>
      </c>
      <c r="C22" s="217"/>
    </row>
    <row r="23" spans="2:3" ht="37.5" customHeight="1" x14ac:dyDescent="0.25">
      <c r="B23" s="218" t="str">
        <f>CONCATENATE("Nog te realiseren doelstellingen voor ",'U02'!B$1)</f>
        <v>Nog te realiseren doelstellingen voor U.02 Register van verwerkingsactiviteiten</v>
      </c>
      <c r="C23" s="219"/>
    </row>
    <row r="24" spans="2:3" ht="160.5" customHeight="1" thickBot="1" x14ac:dyDescent="0.25">
      <c r="B24" s="216" t="str">
        <f>IFERROR(CHOOSE(F$6,'U02'!M$31,'U02'!N$31,'U02'!O$31,'U02'!P$31,'U02'!Q$31),"")</f>
        <v/>
      </c>
      <c r="C24" s="217"/>
    </row>
    <row r="25" spans="2:3" ht="25.5" customHeight="1" x14ac:dyDescent="0.25">
      <c r="B25" s="218" t="str">
        <f>CONCATENATE("Nog te realiseren doelstellingen voor ",'U03'!B$1)</f>
        <v>Nog te realiseren doelstellingen voor U.03 Kwaliteitsmanagement</v>
      </c>
      <c r="C25" s="219"/>
    </row>
    <row r="26" spans="2:3" ht="201.75" customHeight="1" thickBot="1" x14ac:dyDescent="0.25">
      <c r="B26" s="216" t="str">
        <f>IFERROR(CHOOSE(F$6,'U03'!M$31,'U03'!N$31,'U03'!O$31,'U03'!P$31,'U03'!Q$31),"")</f>
        <v/>
      </c>
      <c r="C26" s="217"/>
    </row>
    <row r="27" spans="2:3" ht="40.5" customHeight="1" x14ac:dyDescent="0.25">
      <c r="B27" s="218" t="str">
        <f>CONCATENATE("Nog te realiseren doelstellingen voor ",'U04'!B$1)</f>
        <v>Nog te realiseren doelstellingen voor U.04 Beveiligen van de verwerking van persoonsgegevens</v>
      </c>
      <c r="C27" s="219"/>
    </row>
    <row r="28" spans="2:3" ht="215.25" customHeight="1" thickBot="1" x14ac:dyDescent="0.25">
      <c r="B28" s="216" t="str">
        <f>IFERROR(CHOOSE(F$6,'U04'!M$33,'U04'!N$33,'U04'!O$33,'U04'!P$33,'U04'!Q$33),"")</f>
        <v/>
      </c>
      <c r="C28" s="217"/>
    </row>
    <row r="29" spans="2:3" ht="37.5" customHeight="1" x14ac:dyDescent="0.25">
      <c r="B29" s="218" t="str">
        <f>CONCATENATE("Nog te realiseren doelstellingen voor ",'U05'!B$1)</f>
        <v>Nog te realiseren doelstellingen voor U.05 Informatieverstrekking aan betrokkene bij verzameling persoonsgegevens</v>
      </c>
      <c r="C29" s="219"/>
    </row>
    <row r="30" spans="2:3" ht="221.25" customHeight="1" thickBot="1" x14ac:dyDescent="0.25">
      <c r="B30" s="216" t="str">
        <f>IFERROR(CHOOSE(F$6,'U06'!M$28,'U06'!N$28,'U06'!O$28,'U06'!P$28,'U06'!Q$28),"")</f>
        <v/>
      </c>
      <c r="C30" s="217"/>
    </row>
    <row r="31" spans="2:3" ht="43.5" customHeight="1" x14ac:dyDescent="0.25">
      <c r="B31" s="218" t="str">
        <f>CONCATENATE("Nog te realiseren doelstellingen voor ",'U06'!B$1)</f>
        <v>Nog te realiseren doelstellingen voor U.06 Bewaren van persoonsgegevens</v>
      </c>
      <c r="C31" s="219"/>
    </row>
    <row r="32" spans="2:3" ht="201.75" customHeight="1" thickBot="1" x14ac:dyDescent="0.25">
      <c r="B32" s="216" t="str">
        <f>IFERROR(CHOOSE(F$6,'U06'!M$28,'U06'!N$28,'U06'!O$28,'U06'!P$28,'U06'!Q$28),"")</f>
        <v/>
      </c>
      <c r="C32" s="217"/>
    </row>
    <row r="33" spans="2:3" ht="34.5" customHeight="1" x14ac:dyDescent="0.25">
      <c r="B33" s="218" t="str">
        <f>CONCATENATE("Nog te realiseren doelstellingen voor ",'U07'!B$1)</f>
        <v>Nog te realiseren doelstellingen voor U.07 Doorgifte persoonsgegevens</v>
      </c>
      <c r="C33" s="219"/>
    </row>
    <row r="34" spans="2:3" ht="201.75" customHeight="1" thickBot="1" x14ac:dyDescent="0.25">
      <c r="B34" s="216" t="str">
        <f>IFERROR(CHOOSE(F$6,'U07'!M$34,'U07'!N$34,'U07'!O$34,'U07'!P$34,'U07'!Q$34),"")</f>
        <v/>
      </c>
      <c r="C34" s="217"/>
    </row>
    <row r="35" spans="2:3" ht="19" x14ac:dyDescent="0.25">
      <c r="B35" s="218" t="str">
        <f>CONCATENATE("Nog te realiseren doelstellingen voor ",'K01'!B$1)</f>
        <v>Nog te realiseren doelstellingen voor C.01 Intern toezicht</v>
      </c>
      <c r="C35" s="219"/>
    </row>
    <row r="36" spans="2:3" ht="201.75" customHeight="1" thickBot="1" x14ac:dyDescent="0.25">
      <c r="B36" s="216" t="str">
        <f>IFERROR(CHOOSE(F$6,'K01'!M$36,'K01'!N$36,'K01'!O$36,'K01'!P$36,'K01'!Q$36),"")</f>
        <v/>
      </c>
      <c r="C36" s="217"/>
    </row>
    <row r="37" spans="2:3" ht="37.5" customHeight="1" x14ac:dyDescent="0.25">
      <c r="B37" s="218" t="str">
        <f>CONCATENATE("Nog te realiseren doelstellingen voor ",'K02'!B$1)</f>
        <v xml:space="preserve">Nog te realiseren doelstellingen voor C.02 Toegang gegevensverwerking voor betrokkenen </v>
      </c>
      <c r="C37" s="219"/>
    </row>
    <row r="38" spans="2:3" ht="216" customHeight="1" thickBot="1" x14ac:dyDescent="0.25">
      <c r="B38" s="216" t="str">
        <f>IFERROR(CHOOSE(F$6,'K02'!M$32,'K02'!N$32,'K02'!O$32,'K02'!P$32,'K02'!Q$32),"")</f>
        <v/>
      </c>
      <c r="C38" s="217"/>
    </row>
    <row r="39" spans="2:3" ht="25.5" customHeight="1" x14ac:dyDescent="0.25">
      <c r="B39" s="218" t="str">
        <f>CONCATENATE("Nog te realiseren doelstellingen voor ",'K03'!B$1)</f>
        <v>Nog te realiseren doelstellingen voor C.03 Meldplicht Datalekken</v>
      </c>
      <c r="C39" s="219"/>
    </row>
    <row r="40" spans="2:3" ht="294.75" customHeight="1" thickBot="1" x14ac:dyDescent="0.25">
      <c r="B40" s="216" t="str">
        <f>IFERROR(CHOOSE(F$6,'K03'!M$39,'K03'!N$39,'K03'!O$39,'K03'!P$39,'K03'!Q$39),"")</f>
        <v/>
      </c>
      <c r="C40" s="217"/>
    </row>
    <row r="41" spans="2:3" ht="25.5" customHeight="1" x14ac:dyDescent="0.25">
      <c r="B41" s="222"/>
      <c r="C41" s="222"/>
    </row>
    <row r="42" spans="2:3" ht="201.75" customHeight="1" x14ac:dyDescent="0.2">
      <c r="B42" s="220"/>
      <c r="C42" s="221"/>
    </row>
    <row r="43" spans="2:3" ht="25.5" customHeight="1" x14ac:dyDescent="0.25">
      <c r="B43" s="222"/>
      <c r="C43" s="222"/>
    </row>
    <row r="44" spans="2:3" ht="201.75" customHeight="1" x14ac:dyDescent="0.2">
      <c r="B44" s="220"/>
      <c r="C44" s="221"/>
    </row>
  </sheetData>
  <sheetProtection password="CB51" sheet="1" objects="1" scenarios="1"/>
  <mergeCells count="34">
    <mergeCell ref="B1:C1"/>
    <mergeCell ref="B16:C16"/>
    <mergeCell ref="B14:C14"/>
    <mergeCell ref="B15:C15"/>
    <mergeCell ref="B17:C17"/>
    <mergeCell ref="B7:B8"/>
    <mergeCell ref="B9:B10"/>
    <mergeCell ref="B18:C18"/>
    <mergeCell ref="B19:C19"/>
    <mergeCell ref="B20:C20"/>
    <mergeCell ref="B21:C21"/>
    <mergeCell ref="B22:C22"/>
    <mergeCell ref="B23:C23"/>
    <mergeCell ref="B32:C32"/>
    <mergeCell ref="B33:C33"/>
    <mergeCell ref="B24:C24"/>
    <mergeCell ref="B25:C25"/>
    <mergeCell ref="B26:C26"/>
    <mergeCell ref="B27:C27"/>
    <mergeCell ref="B28:C28"/>
    <mergeCell ref="B29:C29"/>
    <mergeCell ref="B30:C30"/>
    <mergeCell ref="B31:C31"/>
    <mergeCell ref="B44:C44"/>
    <mergeCell ref="B39:C39"/>
    <mergeCell ref="B40:C40"/>
    <mergeCell ref="B41:C41"/>
    <mergeCell ref="B42:C42"/>
    <mergeCell ref="B43:C43"/>
    <mergeCell ref="B34:C34"/>
    <mergeCell ref="B35:C35"/>
    <mergeCell ref="B36:C36"/>
    <mergeCell ref="B37:C37"/>
    <mergeCell ref="B38:C38"/>
  </mergeCells>
  <conditionalFormatting sqref="C9">
    <cfRule type="expression" dxfId="3" priority="3">
      <formula>$C$3&lt;4</formula>
    </cfRule>
  </conditionalFormatting>
  <conditionalFormatting sqref="C10">
    <cfRule type="expression" dxfId="2" priority="2">
      <formula>$C$3&lt;5</formula>
    </cfRule>
  </conditionalFormatting>
  <conditionalFormatting sqref="C6:C10">
    <cfRule type="expression" dxfId="1" priority="1">
      <formula>$F$6=0</formula>
    </cfRule>
  </conditionalFormatting>
  <dataValidations count="2">
    <dataValidation type="list" allowBlank="1" showInputMessage="1" showErrorMessage="1" sqref="C13">
      <formula1>#REF!</formula1>
    </dataValidation>
    <dataValidation type="whole" allowBlank="1" showInputMessage="1" showErrorMessage="1" sqref="F6:G6">
      <formula1>1</formula1>
      <formula2>C3</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Group Box 1">
              <controlPr defaultSize="0" autoFill="0" autoPict="0">
                <anchor moveWithCells="1">
                  <from>
                    <xdr:col>0</xdr:col>
                    <xdr:colOff>596900</xdr:colOff>
                    <xdr:row>4</xdr:row>
                    <xdr:rowOff>3759200</xdr:rowOff>
                  </from>
                  <to>
                    <xdr:col>3</xdr:col>
                    <xdr:colOff>0</xdr:colOff>
                    <xdr:row>10</xdr:row>
                    <xdr:rowOff>25400</xdr:rowOff>
                  </to>
                </anchor>
              </controlPr>
            </control>
          </mc:Choice>
          <mc:Fallback/>
        </mc:AlternateContent>
        <mc:AlternateContent xmlns:mc="http://schemas.openxmlformats.org/markup-compatibility/2006">
          <mc:Choice Requires="x14">
            <control shapeId="56323" r:id="rId5" name="Option Button 3">
              <controlPr defaultSize="0" autoFill="0" autoLine="0" autoPict="0">
                <anchor moveWithCells="1">
                  <from>
                    <xdr:col>2</xdr:col>
                    <xdr:colOff>12700</xdr:colOff>
                    <xdr:row>5</xdr:row>
                    <xdr:rowOff>0</xdr:rowOff>
                  </from>
                  <to>
                    <xdr:col>2</xdr:col>
                    <xdr:colOff>292100</xdr:colOff>
                    <xdr:row>5</xdr:row>
                    <xdr:rowOff>266700</xdr:rowOff>
                  </to>
                </anchor>
              </controlPr>
            </control>
          </mc:Choice>
          <mc:Fallback/>
        </mc:AlternateContent>
        <mc:AlternateContent xmlns:mc="http://schemas.openxmlformats.org/markup-compatibility/2006">
          <mc:Choice Requires="x14">
            <control shapeId="56324" r:id="rId6" name="Option Button 4">
              <controlPr defaultSize="0" autoFill="0" autoLine="0" autoPict="0">
                <anchor moveWithCells="1">
                  <from>
                    <xdr:col>2</xdr:col>
                    <xdr:colOff>12700</xdr:colOff>
                    <xdr:row>6</xdr:row>
                    <xdr:rowOff>25400</xdr:rowOff>
                  </from>
                  <to>
                    <xdr:col>2</xdr:col>
                    <xdr:colOff>330200</xdr:colOff>
                    <xdr:row>7</xdr:row>
                    <xdr:rowOff>25400</xdr:rowOff>
                  </to>
                </anchor>
              </controlPr>
            </control>
          </mc:Choice>
          <mc:Fallback/>
        </mc:AlternateContent>
        <mc:AlternateContent xmlns:mc="http://schemas.openxmlformats.org/markup-compatibility/2006">
          <mc:Choice Requires="x14">
            <control shapeId="56325" r:id="rId7" name="Option Button 5">
              <controlPr defaultSize="0" autoFill="0" autoLine="0" autoPict="0">
                <anchor moveWithCells="1">
                  <from>
                    <xdr:col>2</xdr:col>
                    <xdr:colOff>12700</xdr:colOff>
                    <xdr:row>7</xdr:row>
                    <xdr:rowOff>25400</xdr:rowOff>
                  </from>
                  <to>
                    <xdr:col>2</xdr:col>
                    <xdr:colOff>292100</xdr:colOff>
                    <xdr:row>7</xdr:row>
                    <xdr:rowOff>254000</xdr:rowOff>
                  </to>
                </anchor>
              </controlPr>
            </control>
          </mc:Choice>
          <mc:Fallback/>
        </mc:AlternateContent>
        <mc:AlternateContent xmlns:mc="http://schemas.openxmlformats.org/markup-compatibility/2006">
          <mc:Choice Requires="x14">
            <control shapeId="56326" r:id="rId8" name="Option Button 6">
              <controlPr defaultSize="0" autoFill="0" autoLine="0" autoPict="0">
                <anchor moveWithCells="1">
                  <from>
                    <xdr:col>2</xdr:col>
                    <xdr:colOff>12700</xdr:colOff>
                    <xdr:row>8</xdr:row>
                    <xdr:rowOff>12700</xdr:rowOff>
                  </from>
                  <to>
                    <xdr:col>2</xdr:col>
                    <xdr:colOff>330200</xdr:colOff>
                    <xdr:row>9</xdr:row>
                    <xdr:rowOff>0</xdr:rowOff>
                  </to>
                </anchor>
              </controlPr>
            </control>
          </mc:Choice>
          <mc:Fallback/>
        </mc:AlternateContent>
        <mc:AlternateContent xmlns:mc="http://schemas.openxmlformats.org/markup-compatibility/2006">
          <mc:Choice Requires="x14">
            <control shapeId="56327" r:id="rId9" name="Option Button 7">
              <controlPr defaultSize="0" autoFill="0" autoLine="0" autoPict="0">
                <anchor moveWithCells="1">
                  <from>
                    <xdr:col>2</xdr:col>
                    <xdr:colOff>12700</xdr:colOff>
                    <xdr:row>9</xdr:row>
                    <xdr:rowOff>12700</xdr:rowOff>
                  </from>
                  <to>
                    <xdr:col>2</xdr:col>
                    <xdr:colOff>330200</xdr:colOff>
                    <xdr:row>10</xdr:row>
                    <xdr:rowOff>0</xdr:rowOff>
                  </to>
                </anchor>
              </controlPr>
            </control>
          </mc:Choice>
          <mc:Fallback/>
        </mc:AlternateContent>
      </controls>
    </mc:Choice>
    <mc:Fallback/>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enableFormatConditionsCalculation="0">
    <pageSetUpPr fitToPage="1"/>
  </sheetPr>
  <dimension ref="A1:C214"/>
  <sheetViews>
    <sheetView showRowColHeaders="0" workbookViewId="0">
      <selection activeCell="A103" sqref="A103:A116"/>
    </sheetView>
  </sheetViews>
  <sheetFormatPr baseColWidth="10" defaultColWidth="8.83203125" defaultRowHeight="15" x14ac:dyDescent="0.2"/>
  <cols>
    <col min="1" max="1" width="8.5" customWidth="1"/>
    <col min="2" max="2" width="6.33203125" customWidth="1"/>
    <col min="3" max="3" width="102.5" style="104" customWidth="1"/>
  </cols>
  <sheetData>
    <row r="1" spans="2:3" x14ac:dyDescent="0.2">
      <c r="B1" s="231" t="s">
        <v>540</v>
      </c>
      <c r="C1" s="232"/>
    </row>
    <row r="2" spans="2:3" ht="24" x14ac:dyDescent="0.2">
      <c r="B2" s="105"/>
      <c r="C2" s="106" t="s">
        <v>433</v>
      </c>
    </row>
    <row r="3" spans="2:3" ht="78" customHeight="1" thickBot="1" x14ac:dyDescent="0.25">
      <c r="B3" s="107"/>
      <c r="C3" s="108" t="s">
        <v>434</v>
      </c>
    </row>
    <row r="4" spans="2:3" ht="102.75" customHeight="1" x14ac:dyDescent="0.2"/>
    <row r="5" spans="2:3" ht="102.75" customHeight="1" x14ac:dyDescent="0.2"/>
    <row r="6" spans="2:3" ht="102.75" customHeight="1" x14ac:dyDescent="0.2"/>
    <row r="7" spans="2:3" ht="102.75" customHeight="1" x14ac:dyDescent="0.2"/>
    <row r="8" spans="2:3" ht="102.75" customHeight="1" thickBot="1" x14ac:dyDescent="0.25"/>
    <row r="9" spans="2:3" x14ac:dyDescent="0.2">
      <c r="B9" s="235" t="s">
        <v>541</v>
      </c>
      <c r="C9" s="236"/>
    </row>
    <row r="10" spans="2:3" ht="33.75" customHeight="1" x14ac:dyDescent="0.2">
      <c r="B10" s="233" t="s">
        <v>444</v>
      </c>
      <c r="C10" s="234"/>
    </row>
    <row r="11" spans="2:3" ht="24" x14ac:dyDescent="0.2">
      <c r="B11" s="109">
        <v>1</v>
      </c>
      <c r="C11" s="121" t="s">
        <v>435</v>
      </c>
    </row>
    <row r="12" spans="2:3" ht="24" x14ac:dyDescent="0.2">
      <c r="B12" s="109">
        <v>2</v>
      </c>
      <c r="C12" s="121" t="s">
        <v>436</v>
      </c>
    </row>
    <row r="13" spans="2:3" ht="36" x14ac:dyDescent="0.2">
      <c r="B13" s="109">
        <v>3</v>
      </c>
      <c r="C13" s="121" t="s">
        <v>437</v>
      </c>
    </row>
    <row r="14" spans="2:3" ht="48" x14ac:dyDescent="0.2">
      <c r="B14" s="109">
        <v>4</v>
      </c>
      <c r="C14" s="121" t="s">
        <v>438</v>
      </c>
    </row>
    <row r="15" spans="2:3" ht="34.5" customHeight="1" x14ac:dyDescent="0.2">
      <c r="B15" s="109">
        <v>5</v>
      </c>
      <c r="C15" s="121" t="s">
        <v>439</v>
      </c>
    </row>
    <row r="16" spans="2:3" ht="36" x14ac:dyDescent="0.2">
      <c r="B16" s="109">
        <v>6</v>
      </c>
      <c r="C16" s="121" t="s">
        <v>440</v>
      </c>
    </row>
    <row r="17" spans="1:3" ht="36" x14ac:dyDescent="0.2">
      <c r="B17" s="109">
        <v>7</v>
      </c>
      <c r="C17" s="121" t="s">
        <v>441</v>
      </c>
    </row>
    <row r="18" spans="1:3" ht="24" x14ac:dyDescent="0.2">
      <c r="B18" s="109">
        <v>8</v>
      </c>
      <c r="C18" s="121" t="s">
        <v>442</v>
      </c>
    </row>
    <row r="19" spans="1:3" ht="36" x14ac:dyDescent="0.2">
      <c r="B19" s="109">
        <v>9</v>
      </c>
      <c r="C19" s="121" t="s">
        <v>443</v>
      </c>
    </row>
    <row r="20" spans="1:3" ht="30.75" customHeight="1" thickBot="1" x14ac:dyDescent="0.25">
      <c r="B20" s="107"/>
      <c r="C20" s="111"/>
    </row>
    <row r="21" spans="1:3" ht="119.25" customHeight="1" x14ac:dyDescent="0.2"/>
    <row r="22" spans="1:3" ht="119.25" customHeight="1" x14ac:dyDescent="0.2"/>
    <row r="23" spans="1:3" ht="119.25" customHeight="1" x14ac:dyDescent="0.2"/>
    <row r="24" spans="1:3" ht="119.25" customHeight="1" x14ac:dyDescent="0.2"/>
    <row r="25" spans="1:3" ht="119.25" customHeight="1" thickBot="1" x14ac:dyDescent="0.25"/>
    <row r="26" spans="1:3" x14ac:dyDescent="0.2">
      <c r="B26" s="229" t="s">
        <v>542</v>
      </c>
      <c r="C26" s="230"/>
    </row>
    <row r="27" spans="1:3" ht="36.75" customHeight="1" x14ac:dyDescent="0.2">
      <c r="A27" s="103"/>
      <c r="B27" s="105"/>
      <c r="C27" s="121" t="s">
        <v>445</v>
      </c>
    </row>
    <row r="28" spans="1:3" ht="62.25" customHeight="1" x14ac:dyDescent="0.2">
      <c r="B28" s="105"/>
      <c r="C28" s="121" t="s">
        <v>446</v>
      </c>
    </row>
    <row r="29" spans="1:3" ht="36" customHeight="1" thickBot="1" x14ac:dyDescent="0.25">
      <c r="B29" s="107"/>
      <c r="C29" s="122" t="s">
        <v>447</v>
      </c>
    </row>
    <row r="30" spans="1:3" ht="132" customHeight="1" x14ac:dyDescent="0.2"/>
    <row r="31" spans="1:3" ht="132" customHeight="1" x14ac:dyDescent="0.2"/>
    <row r="32" spans="1:3" ht="132" customHeight="1" x14ac:dyDescent="0.2"/>
    <row r="33" spans="2:3" ht="132" customHeight="1" x14ac:dyDescent="0.2"/>
    <row r="34" spans="2:3" ht="132" customHeight="1" thickBot="1" x14ac:dyDescent="0.25"/>
    <row r="35" spans="2:3" x14ac:dyDescent="0.2">
      <c r="B35" s="229" t="s">
        <v>543</v>
      </c>
      <c r="C35" s="230" t="s">
        <v>448</v>
      </c>
    </row>
    <row r="36" spans="2:3" ht="87" customHeight="1" x14ac:dyDescent="0.2">
      <c r="B36" s="105"/>
      <c r="C36" s="121" t="s">
        <v>449</v>
      </c>
    </row>
    <row r="37" spans="2:3" ht="64.5" customHeight="1" x14ac:dyDescent="0.2">
      <c r="B37" s="105"/>
      <c r="C37" s="121" t="s">
        <v>450</v>
      </c>
    </row>
    <row r="38" spans="2:3" ht="39" customHeight="1" thickBot="1" x14ac:dyDescent="0.25">
      <c r="B38" s="107"/>
      <c r="C38" s="122" t="s">
        <v>451</v>
      </c>
    </row>
    <row r="39" spans="2:3" ht="75" customHeight="1" x14ac:dyDescent="0.2"/>
    <row r="40" spans="2:3" ht="75" customHeight="1" x14ac:dyDescent="0.2"/>
    <row r="41" spans="2:3" ht="75" customHeight="1" x14ac:dyDescent="0.2"/>
    <row r="42" spans="2:3" ht="75" customHeight="1" x14ac:dyDescent="0.2"/>
    <row r="43" spans="2:3" ht="75" customHeight="1" thickBot="1" x14ac:dyDescent="0.25"/>
    <row r="44" spans="2:3" x14ac:dyDescent="0.2">
      <c r="B44" s="229" t="s">
        <v>544</v>
      </c>
      <c r="C44" s="230" t="s">
        <v>448</v>
      </c>
    </row>
    <row r="45" spans="2:3" x14ac:dyDescent="0.2">
      <c r="B45" s="113" t="s">
        <v>452</v>
      </c>
      <c r="C45" s="110"/>
    </row>
    <row r="46" spans="2:3" x14ac:dyDescent="0.2">
      <c r="B46" s="113" t="s">
        <v>453</v>
      </c>
      <c r="C46" s="110"/>
    </row>
    <row r="47" spans="2:3" x14ac:dyDescent="0.2">
      <c r="B47" s="117">
        <v>1</v>
      </c>
      <c r="C47" s="120" t="s">
        <v>454</v>
      </c>
    </row>
    <row r="48" spans="2:3" x14ac:dyDescent="0.2">
      <c r="B48" s="117">
        <v>2</v>
      </c>
      <c r="C48" s="120" t="s">
        <v>455</v>
      </c>
    </row>
    <row r="49" spans="2:3" x14ac:dyDescent="0.2">
      <c r="B49" s="117">
        <v>3</v>
      </c>
      <c r="C49" s="120" t="s">
        <v>456</v>
      </c>
    </row>
    <row r="50" spans="2:3" x14ac:dyDescent="0.2">
      <c r="B50" s="117">
        <v>4</v>
      </c>
      <c r="C50" s="120" t="s">
        <v>457</v>
      </c>
    </row>
    <row r="51" spans="2:3" x14ac:dyDescent="0.2">
      <c r="B51" s="117">
        <v>5</v>
      </c>
      <c r="C51" s="120" t="s">
        <v>458</v>
      </c>
    </row>
    <row r="52" spans="2:3" x14ac:dyDescent="0.2">
      <c r="B52" s="117">
        <v>6</v>
      </c>
      <c r="C52" s="120" t="s">
        <v>459</v>
      </c>
    </row>
    <row r="53" spans="2:3" ht="33" customHeight="1" thickBot="1" x14ac:dyDescent="0.25">
      <c r="B53" s="118">
        <v>7</v>
      </c>
      <c r="C53" s="112" t="s">
        <v>460</v>
      </c>
    </row>
    <row r="54" spans="2:3" ht="192.75" customHeight="1" x14ac:dyDescent="0.2"/>
    <row r="55" spans="2:3" ht="192.75" customHeight="1" x14ac:dyDescent="0.2"/>
    <row r="56" spans="2:3" ht="192.75" customHeight="1" x14ac:dyDescent="0.2"/>
    <row r="57" spans="2:3" ht="192.75" customHeight="1" x14ac:dyDescent="0.2"/>
    <row r="58" spans="2:3" ht="192.75" customHeight="1" thickBot="1" x14ac:dyDescent="0.25"/>
    <row r="59" spans="2:3" x14ac:dyDescent="0.2">
      <c r="B59" s="229" t="s">
        <v>545</v>
      </c>
      <c r="C59" s="230" t="s">
        <v>448</v>
      </c>
    </row>
    <row r="60" spans="2:3" ht="82.5" customHeight="1" thickBot="1" x14ac:dyDescent="0.25">
      <c r="B60" s="116"/>
      <c r="C60" s="108" t="s">
        <v>461</v>
      </c>
    </row>
    <row r="61" spans="2:3" ht="120" customHeight="1" x14ac:dyDescent="0.2">
      <c r="B61" s="114"/>
      <c r="C61" s="115"/>
    </row>
    <row r="62" spans="2:3" ht="120" customHeight="1" x14ac:dyDescent="0.2">
      <c r="B62" s="114"/>
      <c r="C62" s="115"/>
    </row>
    <row r="63" spans="2:3" ht="120" customHeight="1" x14ac:dyDescent="0.2">
      <c r="B63" s="114"/>
      <c r="C63" s="115"/>
    </row>
    <row r="64" spans="2:3" ht="120" customHeight="1" x14ac:dyDescent="0.2">
      <c r="B64" s="114"/>
      <c r="C64" s="115"/>
    </row>
    <row r="65" spans="2:3" ht="120" customHeight="1" thickBot="1" x14ac:dyDescent="0.25">
      <c r="B65" s="114"/>
      <c r="C65" s="115"/>
    </row>
    <row r="66" spans="2:3" x14ac:dyDescent="0.2">
      <c r="B66" s="229" t="s">
        <v>546</v>
      </c>
      <c r="C66" s="230" t="s">
        <v>448</v>
      </c>
    </row>
    <row r="67" spans="2:3" ht="27.75" customHeight="1" x14ac:dyDescent="0.2">
      <c r="B67" s="237" t="s">
        <v>462</v>
      </c>
      <c r="C67" s="238"/>
    </row>
    <row r="68" spans="2:3" x14ac:dyDescent="0.2">
      <c r="B68" s="123" t="s">
        <v>470</v>
      </c>
      <c r="C68" s="121" t="s">
        <v>463</v>
      </c>
    </row>
    <row r="69" spans="2:3" ht="24" x14ac:dyDescent="0.2">
      <c r="B69" s="123" t="s">
        <v>471</v>
      </c>
      <c r="C69" s="121" t="s">
        <v>464</v>
      </c>
    </row>
    <row r="70" spans="2:3" x14ac:dyDescent="0.2">
      <c r="B70" s="123" t="s">
        <v>472</v>
      </c>
      <c r="C70" s="121" t="s">
        <v>465</v>
      </c>
    </row>
    <row r="71" spans="2:3" x14ac:dyDescent="0.2">
      <c r="B71" s="123" t="s">
        <v>473</v>
      </c>
      <c r="C71" s="121" t="s">
        <v>466</v>
      </c>
    </row>
    <row r="72" spans="2:3" ht="24" x14ac:dyDescent="0.2">
      <c r="B72" s="123" t="s">
        <v>474</v>
      </c>
      <c r="C72" s="121" t="s">
        <v>467</v>
      </c>
    </row>
    <row r="73" spans="2:3" ht="48" x14ac:dyDescent="0.2">
      <c r="B73" s="123" t="s">
        <v>475</v>
      </c>
      <c r="C73" s="121" t="s">
        <v>468</v>
      </c>
    </row>
    <row r="74" spans="2:3" ht="45.75" customHeight="1" thickBot="1" x14ac:dyDescent="0.25">
      <c r="B74" s="124" t="s">
        <v>476</v>
      </c>
      <c r="C74" s="122" t="s">
        <v>469</v>
      </c>
    </row>
    <row r="75" spans="2:3" ht="162.75" customHeight="1" x14ac:dyDescent="0.2"/>
    <row r="76" spans="2:3" ht="162.75" customHeight="1" x14ac:dyDescent="0.2"/>
    <row r="77" spans="2:3" ht="162.75" customHeight="1" x14ac:dyDescent="0.2"/>
    <row r="78" spans="2:3" ht="162.75" customHeight="1" x14ac:dyDescent="0.2"/>
    <row r="79" spans="2:3" ht="162.75" customHeight="1" thickBot="1" x14ac:dyDescent="0.25"/>
    <row r="80" spans="2:3" x14ac:dyDescent="0.2">
      <c r="B80" s="229" t="s">
        <v>547</v>
      </c>
      <c r="C80" s="230" t="s">
        <v>448</v>
      </c>
    </row>
    <row r="81" spans="2:3" ht="30" customHeight="1" x14ac:dyDescent="0.2">
      <c r="B81" s="237" t="s">
        <v>477</v>
      </c>
      <c r="C81" s="238"/>
    </row>
    <row r="82" spans="2:3" x14ac:dyDescent="0.2">
      <c r="B82" s="135" t="s">
        <v>507</v>
      </c>
      <c r="C82" s="126" t="s">
        <v>487</v>
      </c>
    </row>
    <row r="83" spans="2:3" x14ac:dyDescent="0.2">
      <c r="B83" s="136" t="s">
        <v>479</v>
      </c>
      <c r="C83" s="126"/>
    </row>
    <row r="84" spans="2:3" x14ac:dyDescent="0.2">
      <c r="B84" s="136" t="s">
        <v>480</v>
      </c>
      <c r="C84" s="126"/>
    </row>
    <row r="85" spans="2:3" x14ac:dyDescent="0.2">
      <c r="B85" s="137" t="s">
        <v>481</v>
      </c>
      <c r="C85" s="126"/>
    </row>
    <row r="86" spans="2:3" x14ac:dyDescent="0.2">
      <c r="B86" s="137" t="s">
        <v>482</v>
      </c>
      <c r="C86" s="126"/>
    </row>
    <row r="87" spans="2:3" x14ac:dyDescent="0.2">
      <c r="B87" s="135" t="s">
        <v>494</v>
      </c>
      <c r="C87" s="127" t="s">
        <v>486</v>
      </c>
    </row>
    <row r="88" spans="2:3" x14ac:dyDescent="0.2">
      <c r="B88" s="135" t="s">
        <v>557</v>
      </c>
      <c r="C88" s="127" t="s">
        <v>488</v>
      </c>
    </row>
    <row r="89" spans="2:3" x14ac:dyDescent="0.2">
      <c r="B89" s="135" t="s">
        <v>558</v>
      </c>
      <c r="C89" s="127" t="s">
        <v>489</v>
      </c>
    </row>
    <row r="90" spans="2:3" x14ac:dyDescent="0.2">
      <c r="B90" s="135" t="s">
        <v>559</v>
      </c>
      <c r="C90" s="127" t="s">
        <v>490</v>
      </c>
    </row>
    <row r="91" spans="2:3" x14ac:dyDescent="0.2">
      <c r="B91" s="135" t="s">
        <v>560</v>
      </c>
      <c r="C91" s="127" t="s">
        <v>491</v>
      </c>
    </row>
    <row r="92" spans="2:3" ht="15.75" customHeight="1" x14ac:dyDescent="0.2">
      <c r="B92" s="136" t="s">
        <v>483</v>
      </c>
      <c r="C92" s="128"/>
    </row>
    <row r="93" spans="2:3" ht="15" customHeight="1" x14ac:dyDescent="0.2">
      <c r="B93" s="136" t="s">
        <v>484</v>
      </c>
      <c r="C93" s="127"/>
    </row>
    <row r="94" spans="2:3" x14ac:dyDescent="0.2">
      <c r="B94" s="136" t="s">
        <v>485</v>
      </c>
      <c r="C94" s="127"/>
    </row>
    <row r="95" spans="2:3" x14ac:dyDescent="0.2">
      <c r="B95" s="135" t="s">
        <v>561</v>
      </c>
      <c r="C95" s="127" t="s">
        <v>492</v>
      </c>
    </row>
    <row r="96" spans="2:3" x14ac:dyDescent="0.2">
      <c r="B96" s="135" t="s">
        <v>562</v>
      </c>
      <c r="C96" s="127" t="s">
        <v>493</v>
      </c>
    </row>
    <row r="97" spans="2:3" ht="30" customHeight="1" thickBot="1" x14ac:dyDescent="0.25">
      <c r="B97" s="107"/>
      <c r="C97" s="111"/>
    </row>
    <row r="98" spans="2:3" ht="135" customHeight="1" x14ac:dyDescent="0.2"/>
    <row r="99" spans="2:3" ht="135" customHeight="1" x14ac:dyDescent="0.2"/>
    <row r="100" spans="2:3" ht="135" customHeight="1" x14ac:dyDescent="0.2"/>
    <row r="101" spans="2:3" ht="135" customHeight="1" x14ac:dyDescent="0.2"/>
    <row r="102" spans="2:3" ht="135" customHeight="1" thickBot="1" x14ac:dyDescent="0.25"/>
    <row r="103" spans="2:3" x14ac:dyDescent="0.2">
      <c r="B103" s="229" t="s">
        <v>563</v>
      </c>
      <c r="C103" s="230" t="s">
        <v>448</v>
      </c>
    </row>
    <row r="104" spans="2:3" ht="30" customHeight="1" x14ac:dyDescent="0.2">
      <c r="B104" s="237" t="s">
        <v>477</v>
      </c>
      <c r="C104" s="238"/>
    </row>
    <row r="105" spans="2:3" x14ac:dyDescent="0.2">
      <c r="B105" s="125" t="s">
        <v>478</v>
      </c>
      <c r="C105" s="126"/>
    </row>
    <row r="106" spans="2:3" x14ac:dyDescent="0.2">
      <c r="B106" s="129" t="s">
        <v>495</v>
      </c>
      <c r="C106" s="126"/>
    </row>
    <row r="107" spans="2:3" x14ac:dyDescent="0.2">
      <c r="B107" s="129" t="s">
        <v>496</v>
      </c>
      <c r="C107" s="126"/>
    </row>
    <row r="108" spans="2:3" x14ac:dyDescent="0.2">
      <c r="B108" s="130" t="s">
        <v>497</v>
      </c>
      <c r="C108" s="126"/>
    </row>
    <row r="109" spans="2:3" x14ac:dyDescent="0.2">
      <c r="B109" s="130" t="s">
        <v>498</v>
      </c>
      <c r="C109" s="126"/>
    </row>
    <row r="110" spans="2:3" x14ac:dyDescent="0.2">
      <c r="B110" s="125" t="s">
        <v>499</v>
      </c>
      <c r="C110" s="126"/>
    </row>
    <row r="111" spans="2:3" x14ac:dyDescent="0.2">
      <c r="B111" s="125" t="s">
        <v>500</v>
      </c>
      <c r="C111" s="126"/>
    </row>
    <row r="112" spans="2:3" x14ac:dyDescent="0.2">
      <c r="B112" s="129" t="s">
        <v>483</v>
      </c>
      <c r="C112" s="126"/>
    </row>
    <row r="113" spans="2:3" x14ac:dyDescent="0.2">
      <c r="B113" s="129" t="s">
        <v>484</v>
      </c>
      <c r="C113" s="126"/>
    </row>
    <row r="114" spans="2:3" x14ac:dyDescent="0.2">
      <c r="B114" s="129" t="s">
        <v>485</v>
      </c>
      <c r="C114" s="126"/>
    </row>
    <row r="115" spans="2:3" x14ac:dyDescent="0.2">
      <c r="B115" s="135" t="s">
        <v>501</v>
      </c>
      <c r="C115" s="126"/>
    </row>
    <row r="116" spans="2:3" ht="30" customHeight="1" thickBot="1" x14ac:dyDescent="0.25">
      <c r="B116" s="107"/>
      <c r="C116" s="111"/>
    </row>
    <row r="117" spans="2:3" ht="171" customHeight="1" x14ac:dyDescent="0.2"/>
    <row r="118" spans="2:3" ht="171" customHeight="1" x14ac:dyDescent="0.2"/>
    <row r="119" spans="2:3" ht="171" customHeight="1" x14ac:dyDescent="0.2"/>
    <row r="120" spans="2:3" ht="171" customHeight="1" thickBot="1" x14ac:dyDescent="0.25"/>
    <row r="121" spans="2:3" x14ac:dyDescent="0.2">
      <c r="B121" s="229" t="s">
        <v>548</v>
      </c>
      <c r="C121" s="230"/>
    </row>
    <row r="122" spans="2:3" ht="49.5" customHeight="1" thickBot="1" x14ac:dyDescent="0.25">
      <c r="B122" s="239" t="s">
        <v>502</v>
      </c>
      <c r="C122" s="240"/>
    </row>
    <row r="123" spans="2:3" ht="81.75" customHeight="1" x14ac:dyDescent="0.2"/>
    <row r="124" spans="2:3" ht="81.75" customHeight="1" x14ac:dyDescent="0.2"/>
    <row r="125" spans="2:3" ht="81.75" customHeight="1" x14ac:dyDescent="0.2"/>
    <row r="126" spans="2:3" ht="81.75" customHeight="1" x14ac:dyDescent="0.2"/>
    <row r="127" spans="2:3" ht="81.75" customHeight="1" thickBot="1" x14ac:dyDescent="0.25"/>
    <row r="128" spans="2:3" x14ac:dyDescent="0.2">
      <c r="B128" s="229" t="s">
        <v>549</v>
      </c>
      <c r="C128" s="230" t="s">
        <v>448</v>
      </c>
    </row>
    <row r="129" spans="2:3" ht="26.25" customHeight="1" x14ac:dyDescent="0.2">
      <c r="B129" s="237" t="s">
        <v>503</v>
      </c>
      <c r="C129" s="238"/>
    </row>
    <row r="130" spans="2:3" ht="30.75" customHeight="1" thickBot="1" x14ac:dyDescent="0.25">
      <c r="B130" s="107"/>
      <c r="C130" s="111"/>
    </row>
    <row r="131" spans="2:3" ht="132.75" customHeight="1" x14ac:dyDescent="0.2"/>
    <row r="132" spans="2:3" ht="132.75" customHeight="1" x14ac:dyDescent="0.2"/>
    <row r="133" spans="2:3" ht="132.75" customHeight="1" x14ac:dyDescent="0.2"/>
    <row r="134" spans="2:3" ht="132.75" customHeight="1" x14ac:dyDescent="0.2"/>
    <row r="135" spans="2:3" ht="132.75" customHeight="1" thickBot="1" x14ac:dyDescent="0.25"/>
    <row r="136" spans="2:3" x14ac:dyDescent="0.2">
      <c r="B136" s="229" t="s">
        <v>550</v>
      </c>
      <c r="C136" s="230" t="s">
        <v>448</v>
      </c>
    </row>
    <row r="137" spans="2:3" ht="58.5" customHeight="1" x14ac:dyDescent="0.2">
      <c r="B137" s="237" t="s">
        <v>504</v>
      </c>
      <c r="C137" s="238"/>
    </row>
    <row r="138" spans="2:3" ht="29.25" customHeight="1" thickBot="1" x14ac:dyDescent="0.25">
      <c r="B138" s="107"/>
      <c r="C138" s="111"/>
    </row>
    <row r="139" spans="2:3" ht="146.25" customHeight="1" x14ac:dyDescent="0.2"/>
    <row r="140" spans="2:3" ht="146.25" customHeight="1" x14ac:dyDescent="0.2"/>
    <row r="141" spans="2:3" ht="146.25" customHeight="1" x14ac:dyDescent="0.2"/>
    <row r="142" spans="2:3" ht="146.25" customHeight="1" x14ac:dyDescent="0.2"/>
    <row r="143" spans="2:3" ht="146.25" customHeight="1" thickBot="1" x14ac:dyDescent="0.25"/>
    <row r="144" spans="2:3" x14ac:dyDescent="0.2">
      <c r="B144" s="229" t="s">
        <v>551</v>
      </c>
      <c r="C144" s="230" t="s">
        <v>448</v>
      </c>
    </row>
    <row r="145" spans="2:3" ht="53.25" customHeight="1" thickBot="1" x14ac:dyDescent="0.25">
      <c r="B145" s="239" t="s">
        <v>505</v>
      </c>
      <c r="C145" s="240"/>
    </row>
    <row r="146" spans="2:3" ht="108" customHeight="1" x14ac:dyDescent="0.2"/>
    <row r="147" spans="2:3" ht="108" customHeight="1" x14ac:dyDescent="0.2"/>
    <row r="148" spans="2:3" ht="108" customHeight="1" x14ac:dyDescent="0.2"/>
    <row r="149" spans="2:3" ht="108" customHeight="1" x14ac:dyDescent="0.2"/>
    <row r="150" spans="2:3" ht="108" customHeight="1" thickBot="1" x14ac:dyDescent="0.25"/>
    <row r="151" spans="2:3" x14ac:dyDescent="0.2">
      <c r="B151" s="229" t="s">
        <v>552</v>
      </c>
      <c r="C151" s="230" t="s">
        <v>448</v>
      </c>
    </row>
    <row r="152" spans="2:3" ht="25.5" customHeight="1" x14ac:dyDescent="0.2">
      <c r="B152" s="237" t="s">
        <v>506</v>
      </c>
      <c r="C152" s="238"/>
    </row>
    <row r="153" spans="2:3" x14ac:dyDescent="0.2">
      <c r="B153" s="113" t="s">
        <v>507</v>
      </c>
      <c r="C153" s="119" t="s">
        <v>508</v>
      </c>
    </row>
    <row r="154" spans="2:3" x14ac:dyDescent="0.2">
      <c r="B154" s="113" t="s">
        <v>494</v>
      </c>
      <c r="C154" s="119" t="s">
        <v>509</v>
      </c>
    </row>
    <row r="155" spans="2:3" ht="32.25" customHeight="1" thickBot="1" x14ac:dyDescent="0.25">
      <c r="B155" s="107"/>
      <c r="C155" s="111"/>
    </row>
    <row r="156" spans="2:3" ht="141.75" customHeight="1" x14ac:dyDescent="0.2"/>
    <row r="157" spans="2:3" ht="141.75" customHeight="1" x14ac:dyDescent="0.2"/>
    <row r="158" spans="2:3" ht="141.75" customHeight="1" x14ac:dyDescent="0.2"/>
    <row r="159" spans="2:3" ht="141.75" customHeight="1" x14ac:dyDescent="0.2"/>
    <row r="160" spans="2:3" ht="141.75" customHeight="1" thickBot="1" x14ac:dyDescent="0.25"/>
    <row r="161" spans="2:3" x14ac:dyDescent="0.2">
      <c r="B161" s="229" t="s">
        <v>553</v>
      </c>
      <c r="C161" s="230" t="s">
        <v>448</v>
      </c>
    </row>
    <row r="162" spans="2:3" ht="27" customHeight="1" x14ac:dyDescent="0.2">
      <c r="B162" s="237" t="s">
        <v>510</v>
      </c>
      <c r="C162" s="238"/>
    </row>
    <row r="163" spans="2:3" x14ac:dyDescent="0.2">
      <c r="B163" s="131" t="s">
        <v>511</v>
      </c>
      <c r="C163" s="126"/>
    </row>
    <row r="164" spans="2:3" x14ac:dyDescent="0.2">
      <c r="B164" s="131" t="s">
        <v>512</v>
      </c>
      <c r="C164" s="126"/>
    </row>
    <row r="165" spans="2:3" x14ac:dyDescent="0.2">
      <c r="B165" s="132" t="s">
        <v>513</v>
      </c>
      <c r="C165" s="126"/>
    </row>
    <row r="166" spans="2:3" x14ac:dyDescent="0.2">
      <c r="B166" s="132" t="s">
        <v>514</v>
      </c>
      <c r="C166" s="126"/>
    </row>
    <row r="167" spans="2:3" x14ac:dyDescent="0.2">
      <c r="B167" s="132" t="s">
        <v>515</v>
      </c>
      <c r="C167" s="126"/>
    </row>
    <row r="168" spans="2:3" x14ac:dyDescent="0.2">
      <c r="B168" s="131" t="s">
        <v>516</v>
      </c>
      <c r="C168" s="126"/>
    </row>
    <row r="169" spans="2:3" x14ac:dyDescent="0.2">
      <c r="B169" s="131" t="s">
        <v>517</v>
      </c>
      <c r="C169" s="126"/>
    </row>
    <row r="170" spans="2:3" ht="30" customHeight="1" thickBot="1" x14ac:dyDescent="0.25">
      <c r="B170" s="107"/>
      <c r="C170" s="111"/>
    </row>
    <row r="171" spans="2:3" ht="136.5" customHeight="1" x14ac:dyDescent="0.2"/>
    <row r="172" spans="2:3" ht="136.5" customHeight="1" x14ac:dyDescent="0.2"/>
    <row r="173" spans="2:3" ht="136.5" customHeight="1" x14ac:dyDescent="0.2"/>
    <row r="174" spans="2:3" ht="136.5" customHeight="1" x14ac:dyDescent="0.2"/>
    <row r="175" spans="2:3" ht="136.5" customHeight="1" thickBot="1" x14ac:dyDescent="0.25"/>
    <row r="176" spans="2:3" x14ac:dyDescent="0.2">
      <c r="B176" s="229" t="s">
        <v>554</v>
      </c>
      <c r="C176" s="230" t="s">
        <v>448</v>
      </c>
    </row>
    <row r="177" spans="2:3" ht="23.25" customHeight="1" x14ac:dyDescent="0.2">
      <c r="B177" s="237" t="s">
        <v>518</v>
      </c>
      <c r="C177" s="238"/>
    </row>
    <row r="178" spans="2:3" ht="24" x14ac:dyDescent="0.2">
      <c r="B178" s="109">
        <v>1</v>
      </c>
      <c r="C178" s="134" t="s">
        <v>519</v>
      </c>
    </row>
    <row r="179" spans="2:3" ht="24" x14ac:dyDescent="0.2">
      <c r="B179" s="109">
        <v>2</v>
      </c>
      <c r="C179" s="134" t="s">
        <v>520</v>
      </c>
    </row>
    <row r="180" spans="2:3" x14ac:dyDescent="0.2">
      <c r="B180" s="109">
        <v>3</v>
      </c>
      <c r="C180" s="134" t="s">
        <v>521</v>
      </c>
    </row>
    <row r="181" spans="2:3" x14ac:dyDescent="0.2">
      <c r="B181" s="109">
        <v>4</v>
      </c>
      <c r="C181" s="134" t="s">
        <v>522</v>
      </c>
    </row>
    <row r="182" spans="2:3" ht="36" x14ac:dyDescent="0.2">
      <c r="B182" s="109">
        <v>5</v>
      </c>
      <c r="C182" s="134" t="s">
        <v>523</v>
      </c>
    </row>
    <row r="183" spans="2:3" ht="36" x14ac:dyDescent="0.2">
      <c r="B183" s="109">
        <v>6</v>
      </c>
      <c r="C183" s="134" t="s">
        <v>524</v>
      </c>
    </row>
    <row r="184" spans="2:3" x14ac:dyDescent="0.2">
      <c r="B184" s="109">
        <v>7</v>
      </c>
      <c r="C184" s="134" t="s">
        <v>525</v>
      </c>
    </row>
    <row r="185" spans="2:3" ht="24" x14ac:dyDescent="0.2">
      <c r="B185" s="109">
        <v>8</v>
      </c>
      <c r="C185" s="134" t="s">
        <v>526</v>
      </c>
    </row>
    <row r="186" spans="2:3" ht="24" x14ac:dyDescent="0.2">
      <c r="B186" s="109">
        <v>9</v>
      </c>
      <c r="C186" s="134" t="s">
        <v>527</v>
      </c>
    </row>
    <row r="187" spans="2:3" x14ac:dyDescent="0.2">
      <c r="B187" s="133">
        <v>10</v>
      </c>
      <c r="C187" s="134" t="s">
        <v>528</v>
      </c>
    </row>
    <row r="188" spans="2:3" ht="30.75" customHeight="1" thickBot="1" x14ac:dyDescent="0.25">
      <c r="B188" s="107"/>
      <c r="C188" s="111"/>
    </row>
    <row r="189" spans="2:3" ht="102.75" customHeight="1" x14ac:dyDescent="0.2"/>
    <row r="190" spans="2:3" ht="102.75" customHeight="1" x14ac:dyDescent="0.2"/>
    <row r="191" spans="2:3" ht="102.75" customHeight="1" x14ac:dyDescent="0.2"/>
    <row r="192" spans="2:3" ht="102.75" customHeight="1" x14ac:dyDescent="0.2"/>
    <row r="193" spans="2:3" ht="102.75" customHeight="1" thickBot="1" x14ac:dyDescent="0.25"/>
    <row r="194" spans="2:3" x14ac:dyDescent="0.2">
      <c r="B194" s="229" t="s">
        <v>555</v>
      </c>
      <c r="C194" s="230" t="s">
        <v>448</v>
      </c>
    </row>
    <row r="195" spans="2:3" ht="27.75" customHeight="1" x14ac:dyDescent="0.2">
      <c r="B195" s="237" t="s">
        <v>529</v>
      </c>
      <c r="C195" s="238"/>
    </row>
    <row r="196" spans="2:3" x14ac:dyDescent="0.2">
      <c r="B196" s="109">
        <v>1</v>
      </c>
      <c r="C196" s="134" t="s">
        <v>486</v>
      </c>
    </row>
    <row r="197" spans="2:3" x14ac:dyDescent="0.2">
      <c r="B197" s="109">
        <v>2</v>
      </c>
      <c r="C197" s="134" t="s">
        <v>530</v>
      </c>
    </row>
    <row r="198" spans="2:3" ht="24" x14ac:dyDescent="0.2">
      <c r="B198" s="109">
        <v>3</v>
      </c>
      <c r="C198" s="134" t="s">
        <v>531</v>
      </c>
    </row>
    <row r="199" spans="2:3" ht="24" x14ac:dyDescent="0.2">
      <c r="B199" s="109">
        <v>4</v>
      </c>
      <c r="C199" s="134" t="s">
        <v>532</v>
      </c>
    </row>
    <row r="200" spans="2:3" ht="36" x14ac:dyDescent="0.2">
      <c r="B200" s="109">
        <v>5</v>
      </c>
      <c r="C200" s="134" t="s">
        <v>533</v>
      </c>
    </row>
    <row r="201" spans="2:3" x14ac:dyDescent="0.2">
      <c r="B201" s="109">
        <v>6</v>
      </c>
      <c r="C201" s="134" t="s">
        <v>534</v>
      </c>
    </row>
    <row r="202" spans="2:3" x14ac:dyDescent="0.2">
      <c r="B202" s="109">
        <v>7</v>
      </c>
      <c r="C202" s="134" t="s">
        <v>535</v>
      </c>
    </row>
    <row r="203" spans="2:3" ht="24" x14ac:dyDescent="0.2">
      <c r="B203" s="109">
        <v>8</v>
      </c>
      <c r="C203" s="134" t="s">
        <v>536</v>
      </c>
    </row>
    <row r="204" spans="2:3" ht="24" x14ac:dyDescent="0.2">
      <c r="B204" s="109">
        <v>9</v>
      </c>
      <c r="C204" s="134" t="s">
        <v>537</v>
      </c>
    </row>
    <row r="205" spans="2:3" x14ac:dyDescent="0.2">
      <c r="B205" s="133">
        <v>10</v>
      </c>
      <c r="C205" s="134" t="s">
        <v>538</v>
      </c>
    </row>
    <row r="206" spans="2:3" ht="31.5" customHeight="1" thickBot="1" x14ac:dyDescent="0.25">
      <c r="B206" s="107"/>
      <c r="C206" s="111"/>
    </row>
    <row r="207" spans="2:3" ht="102.75" customHeight="1" x14ac:dyDescent="0.2"/>
    <row r="208" spans="2:3" ht="102.75" customHeight="1" x14ac:dyDescent="0.2"/>
    <row r="209" spans="2:3" ht="102.75" customHeight="1" x14ac:dyDescent="0.2"/>
    <row r="210" spans="2:3" ht="102.75" customHeight="1" x14ac:dyDescent="0.2"/>
    <row r="211" spans="2:3" ht="102.75" customHeight="1" thickBot="1" x14ac:dyDescent="0.25"/>
    <row r="212" spans="2:3" x14ac:dyDescent="0.2">
      <c r="B212" s="229" t="s">
        <v>556</v>
      </c>
      <c r="C212" s="230" t="s">
        <v>448</v>
      </c>
    </row>
    <row r="213" spans="2:3" ht="57" customHeight="1" x14ac:dyDescent="0.2">
      <c r="B213" s="237" t="s">
        <v>539</v>
      </c>
      <c r="C213" s="238"/>
    </row>
    <row r="214" spans="2:3" ht="30" customHeight="1" thickBot="1" x14ac:dyDescent="0.25">
      <c r="B214" s="107"/>
      <c r="C214" s="111"/>
    </row>
  </sheetData>
  <sheetProtection password="CB51" sheet="1" objects="1" scenarios="1"/>
  <mergeCells count="31">
    <mergeCell ref="B177:C177"/>
    <mergeCell ref="B194:C194"/>
    <mergeCell ref="B195:C195"/>
    <mergeCell ref="B212:C212"/>
    <mergeCell ref="B213:C213"/>
    <mergeCell ref="B176:C176"/>
    <mergeCell ref="B129:C129"/>
    <mergeCell ref="B136:C136"/>
    <mergeCell ref="B137:C137"/>
    <mergeCell ref="B144:C144"/>
    <mergeCell ref="B145:C145"/>
    <mergeCell ref="B151:C151"/>
    <mergeCell ref="B152:C152"/>
    <mergeCell ref="B161:C161"/>
    <mergeCell ref="B162:C162"/>
    <mergeCell ref="B128:C128"/>
    <mergeCell ref="B59:C59"/>
    <mergeCell ref="B66:C66"/>
    <mergeCell ref="B67:C67"/>
    <mergeCell ref="B80:C80"/>
    <mergeCell ref="B81:C81"/>
    <mergeCell ref="B103:C103"/>
    <mergeCell ref="B104:C104"/>
    <mergeCell ref="B121:C121"/>
    <mergeCell ref="B122:C122"/>
    <mergeCell ref="B44:C44"/>
    <mergeCell ref="B1:C1"/>
    <mergeCell ref="B10:C10"/>
    <mergeCell ref="B9:C9"/>
    <mergeCell ref="B26:C26"/>
    <mergeCell ref="B35:C35"/>
  </mergeCells>
  <pageMargins left="0.25" right="0.25" top="0.75" bottom="0.75" header="0.3" footer="0.3"/>
  <pageSetup paperSize="9" scale="86"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1"/>
  <sheetViews>
    <sheetView workbookViewId="0">
      <selection activeCell="J18" sqref="J18"/>
    </sheetView>
  </sheetViews>
  <sheetFormatPr baseColWidth="10" defaultColWidth="8.83203125" defaultRowHeight="15" x14ac:dyDescent="0.2"/>
  <cols>
    <col min="1" max="1" width="15.83203125" customWidth="1"/>
    <col min="2" max="2" width="12.5" customWidth="1"/>
    <col min="7" max="7" width="9.1640625" customWidth="1"/>
    <col min="11" max="11" width="9.5" bestFit="1" customWidth="1"/>
    <col min="17" max="17" width="9.5" bestFit="1" customWidth="1"/>
    <col min="20" max="20" width="12.5" customWidth="1"/>
  </cols>
  <sheetData>
    <row r="2" spans="1:20" x14ac:dyDescent="0.2">
      <c r="A2" s="82" t="s">
        <v>66</v>
      </c>
      <c r="B2" s="83" t="s">
        <v>65</v>
      </c>
      <c r="C2" s="83" t="s">
        <v>63</v>
      </c>
      <c r="D2" s="83" t="s">
        <v>62</v>
      </c>
      <c r="E2" s="84" t="s">
        <v>61</v>
      </c>
      <c r="F2" s="83" t="s">
        <v>577</v>
      </c>
      <c r="G2" s="83" t="str">
        <f>'B01'!B1</f>
        <v>B.01 Privacybeleid</v>
      </c>
      <c r="H2" s="83" t="str">
        <f>'B02'!B1</f>
        <v>B.02 Organieke Inbedding</v>
      </c>
      <c r="I2" s="83" t="str">
        <f>'B03'!B1</f>
        <v>B.03 Risicomanagement, Privacy by Design en de GEB</v>
      </c>
      <c r="J2" s="83" t="str">
        <f>'U01'!B1</f>
        <v>U.01 Doelbinding gegevensverwerking</v>
      </c>
      <c r="K2" s="83" t="str">
        <f>'U02'!B1</f>
        <v>U.02 Register van verwerkingsactiviteiten</v>
      </c>
      <c r="L2" s="83" t="str">
        <f>'U03'!B1</f>
        <v>U.03 Kwaliteitsmanagement</v>
      </c>
      <c r="M2" s="83" t="str">
        <f>'U04'!B1</f>
        <v>U.04 Beveiligen van de verwerking van persoonsgegevens</v>
      </c>
      <c r="N2" s="83" t="str">
        <f>'U05'!B1</f>
        <v>U.05 Informatieverstrekking aan betrokkene bij verzameling persoonsgegevens</v>
      </c>
      <c r="O2" s="83" t="str">
        <f>'U06'!B1</f>
        <v>U.06 Bewaren van persoonsgegevens</v>
      </c>
      <c r="P2" s="83" t="str">
        <f>'U07'!B1</f>
        <v>U.07 Doorgifte persoonsgegevens</v>
      </c>
      <c r="Q2" s="83" t="str">
        <f>'K01'!B1</f>
        <v>C.01 Intern toezicht</v>
      </c>
      <c r="R2" s="83" t="str">
        <f>'K02'!B1</f>
        <v xml:space="preserve">C.02 Toegang gegevensverwerking voor betrokkenen </v>
      </c>
      <c r="S2" s="83" t="str">
        <f>'K03'!B1</f>
        <v>C.03 Meldplicht Datalekken</v>
      </c>
      <c r="T2" s="85" t="s">
        <v>59</v>
      </c>
    </row>
    <row r="3" spans="1:20" x14ac:dyDescent="0.2">
      <c r="A3" s="79">
        <f>ambitie</f>
        <v>4</v>
      </c>
      <c r="B3" s="81">
        <f>adviesniveau</f>
        <v>0</v>
      </c>
      <c r="C3" s="81" t="str">
        <f>organisatie</f>
        <v>uw organisatie</v>
      </c>
      <c r="D3" s="81" t="str">
        <f>functie</f>
        <v>uw functie</v>
      </c>
      <c r="E3" s="81" t="str">
        <f>naam</f>
        <v>uw naam</v>
      </c>
      <c r="F3" s="84" t="str">
        <f>sector</f>
        <v>een keuze uit de lijst  &gt;&gt;&gt;</v>
      </c>
      <c r="G3" s="88">
        <f>IFERROR('B01'!niveau,"")</f>
        <v>0</v>
      </c>
      <c r="H3" s="89">
        <f>IFERROR('B02'!niveau,"")</f>
        <v>0</v>
      </c>
      <c r="I3" s="89">
        <f>IFERROR('B03'!niveau,"")</f>
        <v>0</v>
      </c>
      <c r="J3" s="89">
        <f>IFERROR('U01'!niveau,"")</f>
        <v>0</v>
      </c>
      <c r="K3" s="89">
        <f>IFERROR('U02'!niveau,"")</f>
        <v>0</v>
      </c>
      <c r="L3" s="89">
        <f>IFERROR('U03'!niveau,"")</f>
        <v>0</v>
      </c>
      <c r="M3" s="89">
        <f>IFERROR('U04'!niveau,"")</f>
        <v>0</v>
      </c>
      <c r="N3" s="89">
        <f>IFERROR('U05'!niveau,"")</f>
        <v>0</v>
      </c>
      <c r="O3" s="89">
        <f>IFERROR('U06'!niveau,"")</f>
        <v>0</v>
      </c>
      <c r="P3" s="89">
        <f>IFERROR('U07'!niveau,"")</f>
        <v>0</v>
      </c>
      <c r="Q3" s="89">
        <f>IFERROR('K01'!niveau,"")</f>
        <v>0</v>
      </c>
      <c r="R3" s="89">
        <f>IFERROR('K02'!niveau,"")</f>
        <v>0</v>
      </c>
      <c r="S3" s="89">
        <f>IFERROR('K03'!niveau,"")</f>
        <v>0</v>
      </c>
      <c r="T3" s="90" t="s">
        <v>3</v>
      </c>
    </row>
    <row r="4" spans="1:20" x14ac:dyDescent="0.2">
      <c r="A4" s="78"/>
      <c r="B4" s="80"/>
      <c r="C4" s="80"/>
      <c r="D4" s="80"/>
      <c r="E4" s="80"/>
      <c r="F4" s="80"/>
      <c r="G4" s="78">
        <f>IFERROR('B01'!antw1,"")</f>
        <v>0</v>
      </c>
      <c r="H4" s="80">
        <f>IFERROR('B02'!antw1,"")</f>
        <v>0</v>
      </c>
      <c r="I4" s="80">
        <f>IFERROR('B03'!antw1,"")</f>
        <v>0</v>
      </c>
      <c r="J4" s="80">
        <f>IFERROR('U01'!antw1,"")</f>
        <v>0</v>
      </c>
      <c r="K4" s="80">
        <f>IFERROR('U02'!antw1,"")</f>
        <v>0</v>
      </c>
      <c r="L4" s="80">
        <f>IFERROR('U03'!antw1,"")</f>
        <v>0</v>
      </c>
      <c r="M4" s="80">
        <f>IFERROR('U04'!antw1,"")</f>
        <v>0</v>
      </c>
      <c r="N4" s="80">
        <f>IFERROR('U05'!antw1,"")</f>
        <v>0</v>
      </c>
      <c r="O4" s="80">
        <f>IFERROR('U06'!antw1,"")</f>
        <v>0</v>
      </c>
      <c r="P4" s="80">
        <f>IFERROR('U07'!antw1,"")</f>
        <v>0</v>
      </c>
      <c r="Q4" s="80">
        <f>IFERROR('K01'!antw1,"")</f>
        <v>0</v>
      </c>
      <c r="R4" s="80">
        <f>IFERROR('K02'!antw1,"")</f>
        <v>0</v>
      </c>
      <c r="S4" s="80">
        <f>IFERROR('K03'!antw1,"")</f>
        <v>0</v>
      </c>
      <c r="T4" s="86" t="s">
        <v>60</v>
      </c>
    </row>
    <row r="5" spans="1:20" x14ac:dyDescent="0.2">
      <c r="A5" s="80"/>
      <c r="B5" s="80"/>
      <c r="C5" s="80"/>
      <c r="D5" s="80"/>
      <c r="E5" s="80"/>
      <c r="F5" s="80"/>
      <c r="G5" s="78" t="str">
        <f>IFERROR('B01'!antw1.1,"")</f>
        <v/>
      </c>
      <c r="H5" s="80" t="str">
        <f>IFERROR('B02'!antw1.1,"")</f>
        <v/>
      </c>
      <c r="I5" s="80" t="b">
        <f>IFERROR('B03'!antw1.1,"")</f>
        <v>0</v>
      </c>
      <c r="J5" s="80" t="str">
        <f>IFERROR('U01'!antw1.1,"")</f>
        <v/>
      </c>
      <c r="K5" s="80" t="str">
        <f>IFERROR('U02'!antw1.1,"")</f>
        <v/>
      </c>
      <c r="L5" s="80" t="str">
        <f>IFERROR('U03'!antw1.1,"")</f>
        <v/>
      </c>
      <c r="M5" s="80" t="str">
        <f>IFERROR('U04'!antw1.1,"")</f>
        <v/>
      </c>
      <c r="N5" s="80" t="str">
        <f>IFERROR('U05'!antw1.1,"")</f>
        <v/>
      </c>
      <c r="O5" s="80" t="str">
        <f>IFERROR('U06'!antw1.1,"")</f>
        <v/>
      </c>
      <c r="P5" s="80" t="str">
        <f>IFERROR('U07'!antw1.1,"")</f>
        <v/>
      </c>
      <c r="Q5" s="80" t="str">
        <f>IFERROR('K01'!antw1.1,"")</f>
        <v/>
      </c>
      <c r="R5" s="80" t="str">
        <f>IFERROR('K02'!antw1.1,"")</f>
        <v/>
      </c>
      <c r="S5" s="80" t="str">
        <f>IFERROR('K03'!antw1.1,"")</f>
        <v/>
      </c>
      <c r="T5" s="86" t="s">
        <v>67</v>
      </c>
    </row>
    <row r="6" spans="1:20" x14ac:dyDescent="0.2">
      <c r="G6" s="78">
        <f>IFERROR('B01'!antw2,"")</f>
        <v>0</v>
      </c>
      <c r="H6" s="80">
        <f>IFERROR('B02'!antw2,"")</f>
        <v>0</v>
      </c>
      <c r="I6" s="80">
        <f>IFERROR('B03'!antw2,"")</f>
        <v>0</v>
      </c>
      <c r="J6" s="80">
        <f>IFERROR('U01'!antw2,"")</f>
        <v>0</v>
      </c>
      <c r="K6" s="80">
        <f>IFERROR('U02'!antw2,"")</f>
        <v>0</v>
      </c>
      <c r="L6" s="80">
        <f>IFERROR('U03'!antw2,"")</f>
        <v>0</v>
      </c>
      <c r="M6" s="80">
        <f>IFERROR('U04'!antw2,"")</f>
        <v>0</v>
      </c>
      <c r="N6" s="80">
        <f>IFERROR('U05'!antw2,"")</f>
        <v>0</v>
      </c>
      <c r="O6" s="80">
        <f>IFERROR('U06'!antw2,"")</f>
        <v>0</v>
      </c>
      <c r="P6" s="80">
        <f>IFERROR('U07'!antw2,"")</f>
        <v>0</v>
      </c>
      <c r="Q6" s="80">
        <f>IFERROR('K01'!antw2,"")</f>
        <v>0</v>
      </c>
      <c r="R6" s="80">
        <f>IFERROR('K02'!antw2,"")</f>
        <v>0</v>
      </c>
      <c r="S6" s="80">
        <f>IFERROR('K03'!antw2,"")</f>
        <v>0</v>
      </c>
      <c r="T6" s="86" t="s">
        <v>64</v>
      </c>
    </row>
    <row r="7" spans="1:20" x14ac:dyDescent="0.2">
      <c r="G7" s="78" t="b">
        <f>IFERROR('B03'!antw2.1,"")</f>
        <v>0</v>
      </c>
      <c r="H7" s="80" t="b">
        <f>IFERROR('B03'!antw2.1,"")</f>
        <v>0</v>
      </c>
      <c r="I7" s="80" t="b">
        <f>IFERROR('B03'!antw2.1,"")</f>
        <v>0</v>
      </c>
      <c r="J7" s="80" t="b">
        <f>IFERROR('U01'!antw2.1,"")</f>
        <v>0</v>
      </c>
      <c r="K7" s="80" t="b">
        <f>IFERROR('B03'!antw2.1,"")</f>
        <v>0</v>
      </c>
      <c r="L7" s="80" t="b">
        <f>IFERROR('B03'!antw2.1,"")</f>
        <v>0</v>
      </c>
      <c r="M7" s="80" t="b">
        <f>IFERROR('B03'!antw2.1,"")</f>
        <v>0</v>
      </c>
      <c r="N7" s="80" t="b">
        <f>IFERROR('B03'!antw2.1,"")</f>
        <v>0</v>
      </c>
      <c r="O7" s="80" t="b">
        <f>IFERROR('B03'!antw2.1,"")</f>
        <v>0</v>
      </c>
      <c r="P7" s="80" t="b">
        <f>IFERROR('B03'!antw2.1,"")</f>
        <v>0</v>
      </c>
      <c r="Q7" s="80" t="b">
        <f>IFERROR('B03'!antw2.1,"")</f>
        <v>0</v>
      </c>
      <c r="R7" s="80" t="b">
        <f>IFERROR('B03'!antw2.1,"")</f>
        <v>0</v>
      </c>
      <c r="S7" s="80" t="b">
        <f>IFERROR('B03'!antw2.1,"")</f>
        <v>0</v>
      </c>
      <c r="T7" s="86" t="s">
        <v>68</v>
      </c>
    </row>
    <row r="8" spans="1:20" x14ac:dyDescent="0.2">
      <c r="G8" s="78" t="str">
        <f>IFERROR('B01'!antw2.2,"")</f>
        <v/>
      </c>
      <c r="H8" s="80" t="str">
        <f>IFERROR('B02'!antw2.2,"")</f>
        <v/>
      </c>
      <c r="I8" s="80" t="str">
        <f>IFERROR('B03'!antw2.2,"")</f>
        <v/>
      </c>
      <c r="J8" s="80" t="b">
        <f>IFERROR('U01'!antw2.2,"")</f>
        <v>0</v>
      </c>
      <c r="K8" s="80" t="str">
        <f>IFERROR('U02'!antw2.2,"")</f>
        <v/>
      </c>
      <c r="L8" s="80" t="str">
        <f>IFERROR('U03'!antw2.2,"")</f>
        <v/>
      </c>
      <c r="M8" s="80" t="str">
        <f>IFERROR('U04'!antw2.2,"")</f>
        <v/>
      </c>
      <c r="N8" s="80" t="str">
        <f>IFERROR('U05'!antw2.2,"")</f>
        <v/>
      </c>
      <c r="O8" s="80" t="str">
        <f>IFERROR('U06'!antw2.2,"")</f>
        <v/>
      </c>
      <c r="P8" s="80" t="str">
        <f>IFERROR('U07'!antw2.2,"")</f>
        <v/>
      </c>
      <c r="Q8" s="80" t="str">
        <f>IFERROR('K01'!antw2.2,"")</f>
        <v/>
      </c>
      <c r="R8" s="80" t="str">
        <f>IFERROR('K02'!antw2.2,"")</f>
        <v/>
      </c>
      <c r="S8" s="80" t="str">
        <f>IFERROR('K03'!antw2.2,"")</f>
        <v/>
      </c>
      <c r="T8" s="86" t="s">
        <v>69</v>
      </c>
    </row>
    <row r="9" spans="1:20" x14ac:dyDescent="0.2">
      <c r="G9" s="78" t="str">
        <f>IFERROR('B01'!antw3,"")</f>
        <v/>
      </c>
      <c r="H9" s="80" t="str">
        <f>IFERROR('B02'!antw3,"")</f>
        <v/>
      </c>
      <c r="I9" s="80">
        <f>IFERROR('B03'!antw3,"")</f>
        <v>0</v>
      </c>
      <c r="J9" s="80" t="str">
        <f>IFERROR('U01'!antw3,"")</f>
        <v/>
      </c>
      <c r="K9" s="80" t="str">
        <f>IFERROR('U02'!antw3,"")</f>
        <v/>
      </c>
      <c r="L9" s="80">
        <f>IFERROR('U03'!antw3,"")</f>
        <v>0</v>
      </c>
      <c r="M9" s="80">
        <f>IFERROR('U04'!antw3,"")</f>
        <v>0</v>
      </c>
      <c r="N9" s="80" t="str">
        <f>IFERROR('U05'!antw3,"")</f>
        <v/>
      </c>
      <c r="O9" s="80" t="str">
        <f>IFERROR('U06'!antw3,"")</f>
        <v/>
      </c>
      <c r="P9" s="80">
        <f>IFERROR('U07'!antw3,"")</f>
        <v>0</v>
      </c>
      <c r="Q9" s="80" t="str">
        <f>IFERROR('K01'!antw3,"")</f>
        <v/>
      </c>
      <c r="R9" s="80" t="str">
        <f>IFERROR('K02'!antw3,"")</f>
        <v/>
      </c>
      <c r="S9" s="80">
        <f>IFERROR('K03'!antw3,"")</f>
        <v>0</v>
      </c>
      <c r="T9" s="86" t="s">
        <v>70</v>
      </c>
    </row>
    <row r="10" spans="1:20" x14ac:dyDescent="0.2">
      <c r="G10" s="78" t="b">
        <f>IFERROR('B01'!antw3.1,"")</f>
        <v>0</v>
      </c>
      <c r="H10" s="80" t="b">
        <f>IFERROR('B02'!antw3.1,"")</f>
        <v>0</v>
      </c>
      <c r="I10" s="80" t="b">
        <f>IFERROR('B03'!antw3.1,"")</f>
        <v>0</v>
      </c>
      <c r="J10" s="80" t="b">
        <f>IFERROR('B01'!antw3.1,"")</f>
        <v>0</v>
      </c>
      <c r="K10" s="80" t="b">
        <f>IFERROR('U02'!antw3.1,"")</f>
        <v>0</v>
      </c>
      <c r="L10" s="80" t="b">
        <f>IFERROR('B01'!antw3.1,"")</f>
        <v>0</v>
      </c>
      <c r="M10" s="80" t="b">
        <f>IFERROR('B01'!antw3.1,"")</f>
        <v>0</v>
      </c>
      <c r="N10" s="80" t="b">
        <f>IFERROR('B01'!antw3.1,"")</f>
        <v>0</v>
      </c>
      <c r="O10" s="80" t="b">
        <f>IFERROR('B01'!antw3.1,"")</f>
        <v>0</v>
      </c>
      <c r="P10" s="80" t="b">
        <f>IFERROR('U07'!antw3.1,"")</f>
        <v>0</v>
      </c>
      <c r="Q10" s="80" t="b">
        <f>IFERROR('K01'!antw3.1,"")</f>
        <v>0</v>
      </c>
      <c r="R10" s="80" t="b">
        <f>IFERROR('K02'!antw3.1,"")</f>
        <v>0</v>
      </c>
      <c r="S10" s="80" t="str">
        <f>IFERROR('K03'!antw3.1,"")</f>
        <v/>
      </c>
      <c r="T10" s="86" t="s">
        <v>71</v>
      </c>
    </row>
    <row r="11" spans="1:20" x14ac:dyDescent="0.2">
      <c r="G11" s="78" t="b">
        <f>IFERROR('B01'!antw3.2,"")</f>
        <v>0</v>
      </c>
      <c r="H11" s="80" t="b">
        <f>IFERROR('B02'!antw3.2,"")</f>
        <v>0</v>
      </c>
      <c r="I11" s="80" t="b">
        <f>IFERROR('B03'!antw3.2,"")</f>
        <v>0</v>
      </c>
      <c r="J11" s="80" t="str">
        <f>IFERROR('U01'!antw3.2,"")</f>
        <v/>
      </c>
      <c r="K11" s="80" t="str">
        <f>IFERROR('U02'!antw3.2,"")</f>
        <v/>
      </c>
      <c r="L11" s="80" t="str">
        <f>IFERROR('U03'!antw3.2,"")</f>
        <v/>
      </c>
      <c r="M11" s="80" t="str">
        <f>IFERROR('U04'!antw3.2,"")</f>
        <v/>
      </c>
      <c r="N11" s="80" t="str">
        <f>IFERROR('U05'!antw3.2,"")</f>
        <v/>
      </c>
      <c r="O11" s="80" t="str">
        <f>IFERROR('U06'!antw3.2,"")</f>
        <v/>
      </c>
      <c r="P11" s="80" t="str">
        <f>IFERROR('U07'!antw3.2,"")</f>
        <v/>
      </c>
      <c r="Q11" s="80" t="str">
        <f>IFERROR('K01'!antw3.2,"")</f>
        <v/>
      </c>
      <c r="R11" s="80" t="b">
        <f>IFERROR('K02'!antw3.2,"")</f>
        <v>0</v>
      </c>
      <c r="S11" s="80" t="str">
        <f>IFERROR('K03'!antw3.2,"")</f>
        <v/>
      </c>
      <c r="T11" s="86" t="s">
        <v>72</v>
      </c>
    </row>
    <row r="12" spans="1:20" x14ac:dyDescent="0.2">
      <c r="G12" s="160" t="str">
        <f>IFERROR('B01'!antw4,"")</f>
        <v/>
      </c>
      <c r="H12" s="161" t="str">
        <f>IFERROR('B02'!antw4,"")</f>
        <v/>
      </c>
      <c r="I12" s="161" t="str">
        <f>IFERROR('B03'!antw4,"")</f>
        <v/>
      </c>
      <c r="J12" s="161" t="str">
        <f>IFERROR('U01'!antw4,"")</f>
        <v/>
      </c>
      <c r="K12" s="161" t="str">
        <f>IFERROR('U02'!antw4,"")</f>
        <v/>
      </c>
      <c r="L12" s="161" t="str">
        <f>IFERROR('U03'!antw4,"")</f>
        <v/>
      </c>
      <c r="M12" s="161" t="str">
        <f>IFERROR('U04'!antw4,"")</f>
        <v/>
      </c>
      <c r="N12" s="161" t="str">
        <f>IFERROR('U05'!antw4,"")</f>
        <v/>
      </c>
      <c r="O12" s="161" t="str">
        <f>IFERROR('U06'!antw4,"")</f>
        <v/>
      </c>
      <c r="P12" s="161" t="str">
        <f>IFERROR('U07'!antw4,"")</f>
        <v/>
      </c>
      <c r="Q12" s="161" t="str">
        <f>IFERROR('K01'!antw4,"")</f>
        <v/>
      </c>
      <c r="R12" s="161" t="str">
        <f>IFERROR('K02'!antw4,"")</f>
        <v/>
      </c>
      <c r="S12" s="161" t="str">
        <f>IFERROR('K03'!antw4,"")</f>
        <v/>
      </c>
      <c r="T12" s="162" t="s">
        <v>73</v>
      </c>
    </row>
    <row r="13" spans="1:20" x14ac:dyDescent="0.2">
      <c r="G13" s="78" t="b">
        <f>IFERROR('B01'!antw4.1,"")</f>
        <v>0</v>
      </c>
      <c r="H13" s="80" t="b">
        <f>IFERROR('B02'!antw4.1,"")</f>
        <v>0</v>
      </c>
      <c r="I13" s="80" t="b">
        <f>IFERROR('B03'!antw4.1,"")</f>
        <v>0</v>
      </c>
      <c r="J13" s="80" t="b">
        <f>IFERROR('U01'!antw4.1,"")</f>
        <v>0</v>
      </c>
      <c r="K13" s="80" t="b">
        <f>IFERROR('U02'!antw4.1,"")</f>
        <v>0</v>
      </c>
      <c r="L13" s="80" t="b">
        <f>IFERROR('U03'!antw4.1,"")</f>
        <v>1</v>
      </c>
      <c r="M13" s="80" t="b">
        <f>IFERROR('U04'!antw4.1,"")</f>
        <v>0</v>
      </c>
      <c r="N13" s="80" t="b">
        <f>IFERROR('U05'!antw4.1,"")</f>
        <v>0</v>
      </c>
      <c r="O13" s="80" t="b">
        <f>IFERROR('U06'!antw4.1,"")</f>
        <v>0</v>
      </c>
      <c r="P13" s="80" t="b">
        <f>IFERROR('U07'!antw4.1,"")</f>
        <v>0</v>
      </c>
      <c r="Q13" s="80" t="b">
        <f>IFERROR('K01'!antw4.1,"")</f>
        <v>0</v>
      </c>
      <c r="R13" s="80" t="b">
        <f>IFERROR('K02'!antw4.1,"")</f>
        <v>0</v>
      </c>
      <c r="S13" s="80" t="b">
        <f>IFERROR('K03'!antw4.1,"")</f>
        <v>0</v>
      </c>
      <c r="T13" s="86" t="s">
        <v>74</v>
      </c>
    </row>
    <row r="14" spans="1:20" x14ac:dyDescent="0.2">
      <c r="G14" s="78" t="b">
        <f>IFERROR('B01'!antw4.2,"")</f>
        <v>0</v>
      </c>
      <c r="H14" s="80" t="b">
        <f>IFERROR('B02'!antw4.2,"")</f>
        <v>0</v>
      </c>
      <c r="I14" s="80" t="b">
        <f>IFERROR('B03'!antw4.2,"")</f>
        <v>0</v>
      </c>
      <c r="J14" s="80" t="b">
        <f>IFERROR('U01'!antw4.2,"")</f>
        <v>0</v>
      </c>
      <c r="K14" s="80" t="b">
        <f>IFERROR('U02'!antw4.2,"")</f>
        <v>0</v>
      </c>
      <c r="L14" s="80" t="b">
        <f>IFERROR('U03'!antw4.2,"")</f>
        <v>0</v>
      </c>
      <c r="M14" s="80" t="b">
        <f>IFERROR('U04'!antw4.2,"")</f>
        <v>0</v>
      </c>
      <c r="N14" s="80" t="b">
        <f>IFERROR('U05'!antw4.2,"")</f>
        <v>0</v>
      </c>
      <c r="O14" s="80" t="b">
        <f>IFERROR('U06'!antw4.2,"")</f>
        <v>0</v>
      </c>
      <c r="P14" s="80" t="b">
        <f>IFERROR('U07'!antw4.2,"")</f>
        <v>0</v>
      </c>
      <c r="Q14" s="80" t="b">
        <f>IFERROR('K01'!antw4.2,"")</f>
        <v>0</v>
      </c>
      <c r="R14" s="80" t="b">
        <f>IFERROR('K02'!antw4.2,"")</f>
        <v>0</v>
      </c>
      <c r="S14" s="80" t="b">
        <f>IFERROR('K03'!antw4.2,"")</f>
        <v>0</v>
      </c>
      <c r="T14" s="86" t="s">
        <v>75</v>
      </c>
    </row>
    <row r="15" spans="1:20" x14ac:dyDescent="0.2">
      <c r="G15" s="78" t="str">
        <f>IFERROR('B01'!antw4.3,"")</f>
        <v/>
      </c>
      <c r="H15" s="80" t="str">
        <f>IFERROR('B02'!antw4.3,"")</f>
        <v/>
      </c>
      <c r="I15" s="80" t="str">
        <f>IFERROR('B03'!antw4.3,"")</f>
        <v/>
      </c>
      <c r="J15" s="80" t="str">
        <f>IFERROR('U01'!antw4.3,"")</f>
        <v/>
      </c>
      <c r="K15" s="80" t="str">
        <f>IFERROR('U02'!antw4.3,"")</f>
        <v/>
      </c>
      <c r="L15" s="80" t="str">
        <f>IFERROR('U03'!antw4.3,"")</f>
        <v/>
      </c>
      <c r="M15" s="80" t="b">
        <f>IFERROR('U04'!antw4.3,"")</f>
        <v>0</v>
      </c>
      <c r="N15" s="80" t="str">
        <f>IFERROR('U05'!antw4.3,"")</f>
        <v/>
      </c>
      <c r="O15" s="80" t="str">
        <f>IFERROR('U06'!antw4.3,"")</f>
        <v/>
      </c>
      <c r="P15" s="80" t="str">
        <f>IFERROR('U07'!antw4.3,"")</f>
        <v/>
      </c>
      <c r="Q15" s="80" t="b">
        <f>IFERROR('K01'!antw4.3,"")</f>
        <v>0</v>
      </c>
      <c r="R15" s="80" t="str">
        <f>IFERROR('K02'!antw4.3,"")</f>
        <v/>
      </c>
      <c r="S15" s="80" t="b">
        <f>IFERROR('K03'!antw4.3,"")</f>
        <v>0</v>
      </c>
      <c r="T15" s="86" t="s">
        <v>76</v>
      </c>
    </row>
    <row r="16" spans="1:20" x14ac:dyDescent="0.2">
      <c r="G16" s="78" t="str">
        <f>IFERROR('B01'!antw4.4,"")</f>
        <v/>
      </c>
      <c r="H16" s="80" t="str">
        <f>IFERROR('B02'!antw4.4,"")</f>
        <v/>
      </c>
      <c r="I16" s="80" t="str">
        <f>IFERROR('B03'!antw4.4,"")</f>
        <v/>
      </c>
      <c r="J16" s="80" t="str">
        <f>IFERROR('U01'!antw4.4,"")</f>
        <v/>
      </c>
      <c r="K16" s="80" t="str">
        <f>IFERROR('U02'!antw4.4,"")</f>
        <v/>
      </c>
      <c r="L16" s="80" t="str">
        <f>IFERROR('U03'!antw4.4,"")</f>
        <v/>
      </c>
      <c r="M16" s="80" t="str">
        <f>IFERROR('U04'!antw4.4,"")</f>
        <v/>
      </c>
      <c r="N16" s="80" t="str">
        <f>IFERROR('U05'!antw4.4,"")</f>
        <v/>
      </c>
      <c r="O16" s="80" t="str">
        <f>IFERROR('U06'!antw4.4,"")</f>
        <v/>
      </c>
      <c r="P16" s="80" t="str">
        <f>IFERROR('U07'!antw4.4,"")</f>
        <v/>
      </c>
      <c r="Q16" s="80" t="b">
        <f>IFERROR('K01'!antw4.4,"")</f>
        <v>0</v>
      </c>
      <c r="R16" s="80" t="str">
        <f>IFERROR('K02'!antw4.4,"")</f>
        <v/>
      </c>
      <c r="S16" s="80" t="b">
        <f>IFERROR('K03'!antw4.4,"")</f>
        <v>0</v>
      </c>
      <c r="T16" s="86" t="s">
        <v>77</v>
      </c>
    </row>
    <row r="17" spans="7:20" x14ac:dyDescent="0.2">
      <c r="G17" s="79" t="str">
        <f>IFERROR('B01'!antw4.5,"")</f>
        <v/>
      </c>
      <c r="H17" s="81" t="str">
        <f>IFERROR('B02'!antw4.5,"")</f>
        <v/>
      </c>
      <c r="I17" s="81" t="str">
        <f>IFERROR('B03'!antw4.5,"")</f>
        <v/>
      </c>
      <c r="J17" s="81" t="str">
        <f>IFERROR('U01'!antw4.5,"")</f>
        <v/>
      </c>
      <c r="K17" s="81" t="str">
        <f>IFERROR('U02'!antw4.5,"")</f>
        <v/>
      </c>
      <c r="L17" s="81" t="str">
        <f>IFERROR('U03'!antw4.5,"")</f>
        <v/>
      </c>
      <c r="M17" s="81" t="str">
        <f>IFERROR('U04'!antw4.5,"")</f>
        <v/>
      </c>
      <c r="N17" s="81" t="str">
        <f>IFERROR('U05'!antw4.5,"")</f>
        <v/>
      </c>
      <c r="O17" s="81" t="str">
        <f>IFERROR('U06'!antw4.5,"")</f>
        <v/>
      </c>
      <c r="P17" s="81" t="str">
        <f>IFERROR('U07'!antw4.5,"")</f>
        <v/>
      </c>
      <c r="Q17" s="81" t="str">
        <f>IFERROR('K01'!antw4.5,"")</f>
        <v/>
      </c>
      <c r="R17" s="81" t="str">
        <f>IFERROR('K02'!antw4.5,"")</f>
        <v/>
      </c>
      <c r="S17" s="81" t="b">
        <f>IFERROR('K03'!antw4.5,"")</f>
        <v>0</v>
      </c>
      <c r="T17" s="87" t="s">
        <v>78</v>
      </c>
    </row>
    <row r="18" spans="7:20" x14ac:dyDescent="0.2">
      <c r="G18" s="160" t="b">
        <f>IFERROR('B01'!antw5,"")</f>
        <v>0</v>
      </c>
      <c r="H18" s="161" t="b">
        <f>IFERROR('B02'!antw5,"")</f>
        <v>0</v>
      </c>
      <c r="I18" s="161" t="b">
        <f>IFERROR('B03'!antw5,"")</f>
        <v>0</v>
      </c>
      <c r="J18" s="161" t="b">
        <f>IFERROR('U01'!antw5,"")</f>
        <v>0</v>
      </c>
      <c r="K18" s="161" t="b">
        <f>IFERROR('U02'!antw5,"")</f>
        <v>0</v>
      </c>
      <c r="L18" s="161" t="b">
        <f>IFERROR('U03'!antw5,"")</f>
        <v>0</v>
      </c>
      <c r="M18" s="161" t="b">
        <f>IFERROR('U04'!antw5,"")</f>
        <v>0</v>
      </c>
      <c r="N18" s="161" t="str">
        <f>IFERROR('U05'!antw5,"")</f>
        <v/>
      </c>
      <c r="O18" s="161" t="str">
        <f>IFERROR('U06'!antw5,"")</f>
        <v/>
      </c>
      <c r="P18" s="161" t="b">
        <f>IFERROR('U07'!antw5,"")</f>
        <v>0</v>
      </c>
      <c r="Q18" s="161" t="str">
        <f>IFERROR('K01'!antw5,"")</f>
        <v/>
      </c>
      <c r="R18" s="161" t="str">
        <f>IFERROR('K02'!antw5,"")</f>
        <v/>
      </c>
      <c r="S18" s="161" t="str">
        <f>IFERROR('K03'!antw5,"")</f>
        <v/>
      </c>
      <c r="T18" s="162" t="s">
        <v>79</v>
      </c>
    </row>
    <row r="19" spans="7:20" x14ac:dyDescent="0.2">
      <c r="G19" s="78" t="str">
        <f>IFERROR('B01'!antw5.1,"")</f>
        <v/>
      </c>
      <c r="H19" s="80" t="str">
        <f>IFERROR('B02'!antw5.1,"")</f>
        <v/>
      </c>
      <c r="I19" s="80" t="str">
        <f>IFERROR('B03'!antw5.1,"")</f>
        <v/>
      </c>
      <c r="J19" s="80" t="str">
        <f>IFERROR('U01'!antw5.1,"")</f>
        <v/>
      </c>
      <c r="K19" s="80" t="str">
        <f>IFERROR('U02'!antw5.1,"")</f>
        <v/>
      </c>
      <c r="L19" s="80" t="str">
        <f>IFERROR('U03'!antw5.1,"")</f>
        <v/>
      </c>
      <c r="M19" s="80" t="str">
        <f>IFERROR('U04'!antw5.1,"")</f>
        <v/>
      </c>
      <c r="N19" s="80" t="b">
        <f>IFERROR('U05'!antw5.1,"")</f>
        <v>0</v>
      </c>
      <c r="O19" s="80" t="b">
        <f>IFERROR('U06'!antw5.1,"")</f>
        <v>0</v>
      </c>
      <c r="P19" s="80" t="str">
        <f>IFERROR('U07'!antw5.1,"")</f>
        <v/>
      </c>
      <c r="Q19" s="80" t="b">
        <f>IFERROR('K01'!antw5.1,"")</f>
        <v>0</v>
      </c>
      <c r="R19" s="80" t="b">
        <f>IFERROR('K02'!antw5.1,"")</f>
        <v>0</v>
      </c>
      <c r="S19" s="80" t="b">
        <f>IFERROR('K03'!antw5.1,"")</f>
        <v>0</v>
      </c>
      <c r="T19" s="86" t="s">
        <v>80</v>
      </c>
    </row>
    <row r="20" spans="7:20" x14ac:dyDescent="0.2">
      <c r="G20" s="78" t="str">
        <f>IFERROR('B01'!antw5.2,"")</f>
        <v/>
      </c>
      <c r="H20" s="80" t="str">
        <f>IFERROR('B02'!antw5.2,"")</f>
        <v/>
      </c>
      <c r="I20" s="80" t="str">
        <f>IFERROR('B03'!antw5.2,"")</f>
        <v/>
      </c>
      <c r="J20" s="80" t="str">
        <f>IFERROR('U01'!antw5.2,"")</f>
        <v/>
      </c>
      <c r="K20" s="80" t="str">
        <f>IFERROR('U02'!antw5.2,"")</f>
        <v/>
      </c>
      <c r="L20" s="80" t="str">
        <f>IFERROR('U03'!antw5.2,"")</f>
        <v/>
      </c>
      <c r="M20" s="80" t="str">
        <f>IFERROR('U04'!antw5.2,"")</f>
        <v/>
      </c>
      <c r="N20" s="80" t="b">
        <f>IFERROR('U05'!antw5.2,"")</f>
        <v>0</v>
      </c>
      <c r="O20" s="80" t="b">
        <f>IFERROR('U06'!antw5.2,"")</f>
        <v>0</v>
      </c>
      <c r="P20" s="80" t="str">
        <f>IFERROR('U07'!antw5.2,"")</f>
        <v/>
      </c>
      <c r="Q20" s="80" t="b">
        <f>IFERROR('K01'!antw5.2,"")</f>
        <v>0</v>
      </c>
      <c r="R20" s="80" t="b">
        <f>IFERROR('K02'!antw5.2,"")</f>
        <v>0</v>
      </c>
      <c r="S20" s="80" t="b">
        <f>IFERROR('K03'!antw5.2,"")</f>
        <v>0</v>
      </c>
      <c r="T20" s="86" t="s">
        <v>81</v>
      </c>
    </row>
    <row r="21" spans="7:20" x14ac:dyDescent="0.2">
      <c r="G21" s="79" t="str">
        <f>IFERROR('B01'!antw5.3,"")</f>
        <v/>
      </c>
      <c r="H21" s="81" t="str">
        <f>IFERROR('B02'!antw5.3,"")</f>
        <v/>
      </c>
      <c r="I21" s="81" t="str">
        <f>IFERROR('B03'!antw5.3,"")</f>
        <v/>
      </c>
      <c r="J21" s="81" t="str">
        <f>IFERROR('U01'!antw5.3,"")</f>
        <v/>
      </c>
      <c r="K21" s="81" t="str">
        <f>IFERROR('U02'!antw5.3,"")</f>
        <v/>
      </c>
      <c r="L21" s="81" t="str">
        <f>IFERROR('U03'!antw5.3,"")</f>
        <v/>
      </c>
      <c r="M21" s="81" t="str">
        <f>IFERROR('U04'!antw5.3,"")</f>
        <v/>
      </c>
      <c r="N21" s="81" t="str">
        <f>IFERROR('U05'!antw5.3,"")</f>
        <v/>
      </c>
      <c r="O21" s="81" t="str">
        <f>IFERROR('U06'!antw5.3,"")</f>
        <v/>
      </c>
      <c r="P21" s="81" t="str">
        <f>IFERROR('U07'!antw5.3,"")</f>
        <v/>
      </c>
      <c r="Q21" s="81" t="b">
        <f>IFERROR('K01'!antw5.3,"")</f>
        <v>0</v>
      </c>
      <c r="R21" s="81" t="str">
        <f>IFERROR('K02'!antw5.3,"")</f>
        <v/>
      </c>
      <c r="S21" s="81" t="str">
        <f>IFERROR('K03'!antw5.3,"")</f>
        <v/>
      </c>
      <c r="T21" s="87" t="s">
        <v>82</v>
      </c>
    </row>
  </sheetData>
  <sheetProtection password="CB51" sheet="1" objects="1" scenarios="1"/>
  <conditionalFormatting sqref="G3:S21">
    <cfRule type="expression" dxfId="0" priority="2">
      <formula>G3=""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enableFormatConditionsCalculation="0">
    <pageSetUpPr fitToPage="1"/>
  </sheetPr>
  <dimension ref="B1:ZY195"/>
  <sheetViews>
    <sheetView showGridLines="0" showRowColHeaders="0" workbookViewId="0">
      <pane ySplit="2" topLeftCell="A3" activePane="bottomLeft" state="frozen"/>
      <selection pane="bottomLeft" activeCell="B24" sqref="B24"/>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45.6640625" style="7" customWidth="1"/>
    <col min="6" max="6" width="9.1640625" style="165" hidden="1" customWidth="1"/>
    <col min="7"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31" width="9.1640625" style="8" hidden="1" customWidth="1"/>
    <col min="32" max="646" width="8.83203125" style="8"/>
    <col min="647" max="647" width="9.1640625" style="8" customWidth="1"/>
    <col min="648" max="648" width="8.83203125" style="8"/>
    <col min="649" max="649" width="3.5" style="8" customWidth="1"/>
    <col min="650" max="650" width="109.5" style="8" customWidth="1"/>
    <col min="651" max="677" width="8.83203125" style="8"/>
    <col min="678" max="680" width="9.1640625" style="8" customWidth="1"/>
    <col min="681" max="681" width="0.83203125" style="8" customWidth="1"/>
    <col min="682" max="701" width="9.1640625" style="8" hidden="1" customWidth="1"/>
    <col min="702" max="702" width="82.5" style="8" customWidth="1"/>
    <col min="703" max="16384" width="8.83203125" style="8"/>
  </cols>
  <sheetData>
    <row r="1" spans="2:17" ht="16" thickBot="1" x14ac:dyDescent="0.25">
      <c r="B1" s="204" t="s">
        <v>0</v>
      </c>
      <c r="C1" s="205"/>
      <c r="D1" s="206"/>
      <c r="F1" s="164" t="s">
        <v>2</v>
      </c>
      <c r="H1" s="26" t="s">
        <v>3</v>
      </c>
      <c r="M1" s="18" t="s">
        <v>4</v>
      </c>
    </row>
    <row r="2" spans="2:17" ht="45.75" customHeight="1" thickBot="1" x14ac:dyDescent="0.25">
      <c r="B2" s="207" t="s">
        <v>88</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0" t="s">
        <v>105</v>
      </c>
      <c r="C4" s="140"/>
      <c r="D4" s="141" t="s">
        <v>106</v>
      </c>
      <c r="F4" s="165">
        <v>0</v>
      </c>
      <c r="G4" s="27">
        <f>IFERROR(CHOOSE(F4,0,1,0,0),0)</f>
        <v>0</v>
      </c>
      <c r="H4" s="27">
        <f>IFERROR(CHOOSE(F4,0,0,2,0),0)</f>
        <v>0</v>
      </c>
      <c r="I4" s="26">
        <f>IFERROR(CHOOSE(F4,0,0,0,3),0)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1"/>
      <c r="C5" s="142"/>
      <c r="D5" s="143" t="s">
        <v>112</v>
      </c>
      <c r="K5" s="34" t="s">
        <v>107</v>
      </c>
      <c r="N5" s="15"/>
      <c r="O5" s="15"/>
      <c r="P5" s="15"/>
      <c r="Q5" s="22"/>
    </row>
    <row r="6" spans="2:17" ht="30" customHeight="1" x14ac:dyDescent="0.2">
      <c r="B6" s="144"/>
      <c r="C6" s="138"/>
      <c r="D6" s="143" t="s">
        <v>113</v>
      </c>
      <c r="K6" s="34" t="s">
        <v>108</v>
      </c>
    </row>
    <row r="7" spans="2:17" ht="30" customHeight="1" x14ac:dyDescent="0.2">
      <c r="B7" s="145" t="s">
        <v>56</v>
      </c>
      <c r="C7" s="146"/>
      <c r="D7" s="147" t="s">
        <v>114</v>
      </c>
      <c r="K7" s="34" t="s">
        <v>109</v>
      </c>
    </row>
    <row r="8" spans="2:17" ht="6.75" customHeight="1" x14ac:dyDescent="0.2">
      <c r="D8" s="93"/>
    </row>
    <row r="9" spans="2:17" ht="30" customHeight="1" x14ac:dyDescent="0.2">
      <c r="B9" s="212" t="s">
        <v>110</v>
      </c>
      <c r="C9" s="140"/>
      <c r="D9" s="141" t="s">
        <v>111</v>
      </c>
      <c r="F9" s="165">
        <v>0</v>
      </c>
      <c r="G9" s="27">
        <f>IFERROR(CHOOSE(F9,-0.3,0,0,0),0)</f>
        <v>0</v>
      </c>
      <c r="H9" s="27">
        <f>IFERROR(CHOOSE(F9,-0.6,-0.3,0,0),0)</f>
        <v>0</v>
      </c>
      <c r="I9" s="26">
        <f>IFERROR(CHOOSE(F9,-0.9,-0.6,-0.3,0),0)</f>
        <v>0</v>
      </c>
      <c r="M9" s="20" t="str">
        <f>IFERROR(CHOOSE($F$9,K10&amp;CHAR(10),"","",""),"")</f>
        <v/>
      </c>
      <c r="N9" s="14" t="str">
        <f>IFERROR(CHOOSE($F$9,K11&amp;CHAR(10),K11&amp;CHAR(10),"",""),"")</f>
        <v/>
      </c>
      <c r="O9" s="14" t="str">
        <f>IFERROR(CHOOSE($F$9,K12&amp;CHAR(10),K12&amp;CHAR(10),K12&amp;CHAR(10),""),"")</f>
        <v/>
      </c>
      <c r="P9" s="14" t="str">
        <f>O9</f>
        <v/>
      </c>
      <c r="Q9" s="21" t="str">
        <f>O9</f>
        <v/>
      </c>
    </row>
    <row r="10" spans="2:17" ht="30" customHeight="1" x14ac:dyDescent="0.2">
      <c r="B10" s="213"/>
      <c r="C10" s="138"/>
      <c r="D10" s="143" t="s">
        <v>115</v>
      </c>
      <c r="K10" s="34" t="s">
        <v>120</v>
      </c>
      <c r="N10" s="15"/>
    </row>
    <row r="11" spans="2:17" ht="30" customHeight="1" x14ac:dyDescent="0.2">
      <c r="B11" s="144"/>
      <c r="C11" s="138"/>
      <c r="D11" s="143" t="s">
        <v>116</v>
      </c>
      <c r="K11" s="34" t="s">
        <v>121</v>
      </c>
      <c r="N11" s="15"/>
    </row>
    <row r="12" spans="2:17" ht="30" customHeight="1" x14ac:dyDescent="0.2">
      <c r="B12" s="145" t="s">
        <v>56</v>
      </c>
      <c r="C12" s="146"/>
      <c r="D12" s="147" t="s">
        <v>117</v>
      </c>
      <c r="K12" s="34" t="s">
        <v>122</v>
      </c>
    </row>
    <row r="13" spans="2:17" ht="6.75" customHeight="1" x14ac:dyDescent="0.2"/>
    <row r="14" spans="2:17" ht="27.75" customHeight="1" x14ac:dyDescent="0.2">
      <c r="B14" s="9"/>
      <c r="C14" s="10"/>
      <c r="D14" s="2" t="s">
        <v>118</v>
      </c>
      <c r="F14" s="165" t="b">
        <v>0</v>
      </c>
      <c r="H14" s="27">
        <f>IF(AND(F14=FALSE,F16=FALSE),-0.3,0)</f>
        <v>-0.3</v>
      </c>
      <c r="K14" s="34" t="s">
        <v>118</v>
      </c>
      <c r="M14" s="23"/>
      <c r="N14" s="14" t="str">
        <f>IF(H14&lt;0,K14&amp;CHAR(10),"")</f>
        <v xml:space="preserve">De juistheid en de eenduidigheid van de beleidsbeslissingen wordt op afdelingsniveau bewaakt.
</v>
      </c>
    </row>
    <row r="15" spans="2:17" ht="6.75" customHeight="1" x14ac:dyDescent="0.2"/>
    <row r="16" spans="2:17" ht="27.75" customHeight="1" x14ac:dyDescent="0.2">
      <c r="B16" s="9"/>
      <c r="C16" s="11"/>
      <c r="D16" s="2" t="s">
        <v>119</v>
      </c>
      <c r="F16" s="165" t="b">
        <v>0</v>
      </c>
      <c r="I16" s="26">
        <f>IF(F16=FALSE,-0.3,0)</f>
        <v>-0.3</v>
      </c>
      <c r="K16" s="34" t="s">
        <v>119</v>
      </c>
      <c r="O16" s="14" t="str">
        <f>IF(I16&lt;0,K16&amp;CHAR(10),"")</f>
        <v xml:space="preserve">De juistheid en de eenduidigheid van de beleidsbeslissingen wordt in een procedure organisatiebreed formeel bewaakt.
</v>
      </c>
      <c r="P16" s="14" t="str">
        <f>IF(I16&lt;0,K16&amp;CHAR(10),"")</f>
        <v xml:space="preserve">De juistheid en de eenduidigheid van de beleidsbeslissingen wordt in een procedure organisatiebreed formeel bewaakt.
</v>
      </c>
      <c r="Q16" s="21" t="str">
        <f>IF(I16&lt;0,K16&amp;CHAR(10),"")</f>
        <v xml:space="preserve">De juistheid en de eenduidigheid van de beleidsbeslissingen wordt in een procedure organisatiebreed formeel bewaakt.
</v>
      </c>
    </row>
    <row r="17" spans="2:17" ht="6.75" customHeight="1" thickBot="1" x14ac:dyDescent="0.25">
      <c r="B17" s="31"/>
      <c r="D17" s="52"/>
      <c r="H17" s="27">
        <f>IFERROR(CHOOSE(F4,0,SUM(G4:G16),SUM(H4:H16),SUM(I4:I16)),0)</f>
        <v>0</v>
      </c>
    </row>
    <row r="18" spans="2:17" ht="30" customHeight="1" thickBot="1" x14ac:dyDescent="0.25">
      <c r="B18" s="94" t="str">
        <f ca="1">IF(ambitie&lt;4,HYPERLINK(CONCATENATE("[",filenaam,"]","start!B1"), "Klik hier om naar de START pagina te gaan"),HYPERLINK(CONCATENATE("[",filenaam,"]","B01!D20"),"Hier volgen de vragen op volwassenheidsniveau 4"))</f>
        <v>Hier volgen de vragen op volwassenheidsniveau 4</v>
      </c>
      <c r="D18" s="94" t="str">
        <f ca="1">IF(ambitie&lt;4,HYPERLINK(CONCATENATE("[",filenaam,"]","B02!B1"),"Klik hier om naar het volgende criterium te gaan"&amp;CHAR(10)&amp;"(de vragen op volwassenheidsniveau 4 en 5 zijn niet van toepassing)"),HYPERLINK(CONCATENATE("[",filenaam,"]","B01!D20"),"Hier volgen de vragen op volwassenheidsniveau 4"))</f>
        <v>Hier volgen de vragen op volwassenheidsniveau 4</v>
      </c>
      <c r="E18" s="172" t="s">
        <v>579</v>
      </c>
      <c r="F18" s="166"/>
    </row>
    <row r="19" spans="2:17" ht="6.75" customHeight="1" x14ac:dyDescent="0.2">
      <c r="B19" s="31"/>
      <c r="D19" s="95"/>
    </row>
    <row r="20" spans="2:17" ht="39.75" customHeight="1" x14ac:dyDescent="0.2">
      <c r="B20" s="29"/>
      <c r="C20" s="1"/>
      <c r="D20" s="5" t="s">
        <v>123</v>
      </c>
      <c r="F20" s="165" t="b">
        <v>0</v>
      </c>
      <c r="G20" s="27">
        <f>IF(F20=FALSE,-0.5,0)</f>
        <v>-0.5</v>
      </c>
      <c r="K20" s="34" t="s">
        <v>124</v>
      </c>
      <c r="P20" s="14" t="str">
        <f>IF(AND(ambitie&gt;3,G20&lt;0),K20&amp;CHAR(10),"")</f>
        <v xml:space="preserve">Ontwikkelingen in relevante wet- en regelgeving worden actief door de organisatie gevolgd, zodat de impact op het beleid bekend is voordat de wet- en regelgeving wordt vastgesteld.
</v>
      </c>
      <c r="Q20" s="21" t="str">
        <f>P20</f>
        <v xml:space="preserve">Ontwikkelingen in relevante wet- en regelgeving worden actief door de organisatie gevolgd, zodat de impact op het beleid bekend is voordat de wet- en regelgeving wordt vastgesteld.
</v>
      </c>
    </row>
    <row r="21" spans="2:17" ht="6.75" customHeight="1" x14ac:dyDescent="0.2">
      <c r="P21" s="15"/>
      <c r="Q21" s="22"/>
    </row>
    <row r="22" spans="2:17" ht="27.75" customHeight="1" x14ac:dyDescent="0.2">
      <c r="B22" s="9"/>
      <c r="C22" s="10"/>
      <c r="D22" s="5" t="s">
        <v>1</v>
      </c>
      <c r="F22" s="165" t="b">
        <v>0</v>
      </c>
      <c r="G22" s="27">
        <f>IF(F22=FALSE,-0.5,0)</f>
        <v>-0.5</v>
      </c>
      <c r="H22" s="27">
        <f>IF(ambitie&gt;3,niveau3+(niveau3/3)*(1+G20+G22),niveau3)</f>
        <v>0</v>
      </c>
      <c r="K22" s="34" t="s">
        <v>1</v>
      </c>
      <c r="P22" s="14" t="str">
        <f>IF(AND(ambitie&gt;3,G22&lt;0),K22&amp;CHAR(10),"")</f>
        <v xml:space="preserve">De kwaliteit (zoals actualiteit en bruikbaarheid) van het beleid en het beleidsproces is meetbaar en inzichtelijk op ieder niveau.
</v>
      </c>
      <c r="Q22" s="21" t="str">
        <f>P22</f>
        <v xml:space="preserve">De kwaliteit (zoals actualiteit en bruikbaarheid) van het beleid en het beleidsproces is meetbaar en inzichtelijk op ieder niveau.
</v>
      </c>
    </row>
    <row r="23" spans="2:17" ht="6.75" customHeight="1" thickBot="1" x14ac:dyDescent="0.25">
      <c r="B23" s="41"/>
      <c r="C23" s="41"/>
      <c r="D23" s="96"/>
      <c r="K23" s="58"/>
      <c r="P23" s="15"/>
      <c r="Q23" s="22"/>
    </row>
    <row r="24" spans="2:17" s="52" customFormat="1" ht="30" customHeight="1" thickBot="1" x14ac:dyDescent="0.25">
      <c r="B24" s="94" t="str">
        <f ca="1">IF(ambitie=4,HYPERLINK(CONCATENATE("[",filenaam,"]","start!B2"), "Klik hier om naar de START pagina te gaan"),HYPERLINK(CONCATENATE("[",filenaam,"]","B01!D26"),""))</f>
        <v>Klik hier om naar de START pagina te gaan</v>
      </c>
      <c r="C24" s="42"/>
      <c r="D24" s="94" t="str">
        <f ca="1">IF(ambitie=4,HYPERLINK(CONCATENATE("[",filenaam,"]","B02!B1"),"Klik hier om naar het volgende criterium te gaan"&amp;CHAR(10)&amp;"(de vraag op volwassenheidsniveau 5 is niet van toepassing)"),HYPERLINK(CONCATENATE("[",filenaam,"]","B01!D26"),"Hier volgt de vraag op volwassenheidsniveau 5"))</f>
        <v>Klik hier om naar het volgende criterium te gaan
(de vraag op volwassenheidsniveau 5 is niet van toepassing)</v>
      </c>
      <c r="E24" s="43"/>
      <c r="F24" s="167"/>
      <c r="G24" s="44"/>
      <c r="H24" s="44"/>
      <c r="I24" s="45"/>
      <c r="J24" s="46"/>
      <c r="K24" s="47"/>
      <c r="L24" s="48"/>
      <c r="M24" s="49"/>
      <c r="N24" s="50"/>
      <c r="O24" s="50"/>
      <c r="P24" s="50"/>
      <c r="Q24" s="51"/>
    </row>
    <row r="25" spans="2:17" ht="6.75" customHeight="1" x14ac:dyDescent="0.2">
      <c r="D25" s="95"/>
    </row>
    <row r="26" spans="2:17" ht="27.75" customHeight="1" x14ac:dyDescent="0.2">
      <c r="B26" s="9"/>
      <c r="C26" s="10"/>
      <c r="D26" s="5" t="s">
        <v>5</v>
      </c>
      <c r="F26" s="165" t="b">
        <v>0</v>
      </c>
      <c r="H26" s="27">
        <f>IF(AND(AND(ambitie&gt;4,H22=4),H22=4,F26),5,H22)</f>
        <v>0</v>
      </c>
      <c r="K26" s="34" t="s">
        <v>5</v>
      </c>
      <c r="Q26" s="21" t="str">
        <f>IF(OR(ambitie&lt;5,F26),"",K26&amp;CHAR(10))</f>
        <v/>
      </c>
    </row>
    <row r="27" spans="2:17" s="63" customFormat="1" ht="6.75" customHeight="1" thickBot="1" x14ac:dyDescent="0.25">
      <c r="B27" s="41"/>
      <c r="C27" s="41"/>
      <c r="D27" s="53"/>
      <c r="E27" s="54"/>
      <c r="F27" s="168"/>
      <c r="G27" s="55"/>
      <c r="H27" s="55"/>
      <c r="I27" s="56"/>
      <c r="J27" s="57"/>
      <c r="K27" s="58"/>
      <c r="L27" s="59"/>
      <c r="M27" s="60"/>
      <c r="N27" s="61"/>
      <c r="O27" s="61"/>
      <c r="P27" s="61"/>
      <c r="Q27" s="62"/>
    </row>
    <row r="28" spans="2:17" ht="30" customHeight="1" thickBot="1" x14ac:dyDescent="0.25">
      <c r="B28" s="94" t="str">
        <f ca="1">IF(ambitie=5,HYPERLINK(CONCATENATE("[",filenaam,"]","start!B1"), "Klik hier om naar de START pagina te gaan"),HYPERLINK(CONCATENATE("[",filenaam,"]","B01!B26"),""))</f>
        <v/>
      </c>
      <c r="D28" s="94" t="str">
        <f ca="1">IF(ambitie=5,HYPERLINK(CONCATENATE("[",filenaam,"]","B02!B1"),"Klik hier om naar het volgende criterium te gaan"),HYPERLINK(CONCATENATE("[",filenaam,"]","B01!D26"),""))</f>
        <v/>
      </c>
      <c r="H28" s="27">
        <f>MAX(H17:H26)</f>
        <v>0</v>
      </c>
    </row>
    <row r="29" spans="2:17" ht="21" customHeight="1" x14ac:dyDescent="0.2">
      <c r="D29" s="97"/>
    </row>
    <row r="30" spans="2:17" ht="47.25" customHeight="1" x14ac:dyDescent="0.2">
      <c r="M30" s="16" t="str">
        <f>M4&amp;M9&amp;M14&amp;M16&amp;M20&amp;M22&amp;M26</f>
        <v/>
      </c>
      <c r="N30" s="16" t="str">
        <f t="shared" ref="N30:P30" si="0">N4&amp;N9&amp;N14&amp;N16&amp;N20&amp;N22&amp;N26</f>
        <v xml:space="preserve">De juistheid en de eenduidigheid van de beleidsbeslissingen wordt op afdelingsniveau bewaakt.
</v>
      </c>
      <c r="O30" s="16" t="str">
        <f t="shared" si="0"/>
        <v xml:space="preserve">De juistheid en de eenduidigheid van de beleidsbeslissingen wordt in een procedure organisatiebreed formeel bewaakt.
</v>
      </c>
      <c r="P30" s="16" t="str">
        <f t="shared" si="0"/>
        <v xml:space="preserve">De juistheid en de eenduidigheid van de beleidsbeslissingen wordt in een procedure organisatiebreed formeel bewaakt.
Ontwikkelingen in relevante wet- en regelgeving worden actief door de organisatie gevolgd, zodat de impact op het beleid bekend is voordat de wet- en regelgeving wordt vastgesteld.
De kwaliteit (zoals actualiteit en bruikbaarheid) van het beleid en het beleidsproces is meetbaar en inzichtelijk op ieder niveau.
</v>
      </c>
      <c r="Q30" s="16" t="str">
        <f>Q4&amp;Q9&amp;Q14&amp;Q16&amp;Q20&amp;Q22&amp;Q26</f>
        <v xml:space="preserve">De juistheid en de eenduidigheid van de beleidsbeslissingen wordt in een procedure organisatiebreed formeel bewaakt.
Ontwikkelingen in relevante wet- en regelgeving worden actief door de organisatie gevolgd, zodat de impact op het beleid bekend is voordat de wet- en regelgeving wordt vastgesteld.
De kwaliteit (zoals actualiteit en bruikbaarheid) van het beleid en het beleidsproces is meetbaar en inzichtelijk op ieder niveau.
</v>
      </c>
    </row>
    <row r="68" ht="8.25" customHeight="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t="17.25" customHeight="1" x14ac:dyDescent="0.2"/>
    <row r="186" ht="28.5" customHeight="1" x14ac:dyDescent="0.2"/>
    <row r="187" ht="23.25" customHeight="1" x14ac:dyDescent="0.2"/>
    <row r="188" ht="23.25" customHeight="1" x14ac:dyDescent="0.2"/>
    <row r="189" ht="35.25" customHeight="1" x14ac:dyDescent="0.2"/>
    <row r="190" ht="35.25" customHeight="1" x14ac:dyDescent="0.2"/>
    <row r="191" ht="35.25" customHeight="1" x14ac:dyDescent="0.2"/>
    <row r="192" ht="35.25" customHeight="1" x14ac:dyDescent="0.2"/>
    <row r="193" ht="35.25" customHeight="1" x14ac:dyDescent="0.2"/>
    <row r="194" ht="35.25" customHeight="1" x14ac:dyDescent="0.2"/>
    <row r="195" ht="35.25" customHeight="1" x14ac:dyDescent="0.2"/>
  </sheetData>
  <sheetProtection password="CB51" sheet="1" objects="1" scenarios="1"/>
  <mergeCells count="4">
    <mergeCell ref="B1:D1"/>
    <mergeCell ref="B2:D2"/>
    <mergeCell ref="B4:B5"/>
    <mergeCell ref="B9:B10"/>
  </mergeCells>
  <conditionalFormatting sqref="C20">
    <cfRule type="expression" dxfId="380" priority="51" stopIfTrue="1">
      <formula>ambitie&lt;4</formula>
    </cfRule>
  </conditionalFormatting>
  <conditionalFormatting sqref="C22:C23">
    <cfRule type="expression" dxfId="379" priority="50" stopIfTrue="1">
      <formula>$H$17&lt;2.99</formula>
    </cfRule>
  </conditionalFormatting>
  <conditionalFormatting sqref="C26:C27">
    <cfRule type="expression" dxfId="378" priority="49" stopIfTrue="1">
      <formula>$H$17&lt;2.99</formula>
    </cfRule>
  </conditionalFormatting>
  <conditionalFormatting sqref="D19">
    <cfRule type="expression" dxfId="377" priority="45">
      <formula>"$H$18&lt;2,99"</formula>
    </cfRule>
  </conditionalFormatting>
  <conditionalFormatting sqref="B17 B19">
    <cfRule type="expression" dxfId="376" priority="44">
      <formula>$H$17&lt;2.99</formula>
    </cfRule>
  </conditionalFormatting>
  <conditionalFormatting sqref="D25">
    <cfRule type="expression" dxfId="375" priority="42">
      <formula>ambitie&lt;4</formula>
    </cfRule>
  </conditionalFormatting>
  <conditionalFormatting sqref="D23">
    <cfRule type="expression" dxfId="374" priority="41" stopIfTrue="1">
      <formula>ambitie&lt;4</formula>
    </cfRule>
  </conditionalFormatting>
  <conditionalFormatting sqref="D27">
    <cfRule type="expression" dxfId="373" priority="40" stopIfTrue="1">
      <formula>ambitie&lt;5</formula>
    </cfRule>
  </conditionalFormatting>
  <conditionalFormatting sqref="D28">
    <cfRule type="expression" dxfId="372" priority="36">
      <formula>ambitie&lt;5</formula>
    </cfRule>
    <cfRule type="expression" dxfId="371" priority="37">
      <formula>ambitie=5</formula>
    </cfRule>
  </conditionalFormatting>
  <conditionalFormatting sqref="D24">
    <cfRule type="expression" dxfId="370" priority="32">
      <formula>ambitie&lt;&gt;4</formula>
    </cfRule>
    <cfRule type="expression" dxfId="369" priority="33">
      <formula>ambitie=4</formula>
    </cfRule>
  </conditionalFormatting>
  <conditionalFormatting sqref="D18">
    <cfRule type="expression" dxfId="368" priority="16">
      <formula>ambitie&gt;3</formula>
    </cfRule>
    <cfRule type="expression" dxfId="367" priority="17">
      <formula>ambitie&lt;4</formula>
    </cfRule>
  </conditionalFormatting>
  <conditionalFormatting sqref="B18">
    <cfRule type="expression" dxfId="366" priority="14">
      <formula>ambitie&gt;3</formula>
    </cfRule>
    <cfRule type="expression" dxfId="365" priority="15">
      <formula>ambitie&lt;4</formula>
    </cfRule>
  </conditionalFormatting>
  <conditionalFormatting sqref="B24">
    <cfRule type="expression" dxfId="364" priority="12">
      <formula>ambitie&lt;&gt;4</formula>
    </cfRule>
    <cfRule type="expression" dxfId="363" priority="13">
      <formula>ambitie=4</formula>
    </cfRule>
  </conditionalFormatting>
  <conditionalFormatting sqref="B28">
    <cfRule type="expression" dxfId="362" priority="10">
      <formula>ambitie&lt;5</formula>
    </cfRule>
    <cfRule type="expression" dxfId="361" priority="11">
      <formula>ambitie=5</formula>
    </cfRule>
  </conditionalFormatting>
  <conditionalFormatting sqref="D26">
    <cfRule type="expression" dxfId="360" priority="5" stopIfTrue="1">
      <formula>ambitie&lt;5</formula>
    </cfRule>
  </conditionalFormatting>
  <conditionalFormatting sqref="D20">
    <cfRule type="expression" dxfId="359" priority="4" stopIfTrue="1">
      <formula>ambitie&lt;4</formula>
    </cfRule>
  </conditionalFormatting>
  <conditionalFormatting sqref="D22">
    <cfRule type="expression" dxfId="358" priority="3" stopIfTrue="1">
      <formula>ambitie&lt;4</formula>
    </cfRule>
  </conditionalFormatting>
  <conditionalFormatting sqref="D22">
    <cfRule type="expression" dxfId="357" priority="2" stopIfTrue="1">
      <formula>ambitie&lt;4</formula>
    </cfRule>
  </conditionalFormatting>
  <conditionalFormatting sqref="E18">
    <cfRule type="expression" dxfId="356" priority="1">
      <formula>$F$4*F$9=0</formula>
    </cfRule>
  </conditionalFormatting>
  <pageMargins left="0.25" right="0.25" top="0.75" bottom="0.75" header="0.3" footer="0.3"/>
  <pageSetup paperSize="8" scale="9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9" r:id="rId4" name="Group Box 25">
              <controlPr locked="0" defaultSize="0" autoFill="0" autoPict="0">
                <anchor moveWithCells="1">
                  <from>
                    <xdr:col>1</xdr:col>
                    <xdr:colOff>0</xdr:colOff>
                    <xdr:row>8</xdr:row>
                    <xdr:rowOff>12700</xdr:rowOff>
                  </from>
                  <to>
                    <xdr:col>4</xdr:col>
                    <xdr:colOff>0</xdr:colOff>
                    <xdr:row>12</xdr:row>
                    <xdr:rowOff>12700</xdr:rowOff>
                  </to>
                </anchor>
              </controlPr>
            </control>
          </mc:Choice>
          <mc:Fallback/>
        </mc:AlternateContent>
        <mc:AlternateContent xmlns:mc="http://schemas.openxmlformats.org/markup-compatibility/2006">
          <mc:Choice Requires="x14">
            <control shapeId="1030" r:id="rId5" name="Option Button 6">
              <controlPr defaultSize="0" autoFill="0" autoLine="0" autoPict="0">
                <anchor moveWithCells="1">
                  <from>
                    <xdr:col>2</xdr:col>
                    <xdr:colOff>0</xdr:colOff>
                    <xdr:row>3</xdr:row>
                    <xdr:rowOff>12700</xdr:rowOff>
                  </from>
                  <to>
                    <xdr:col>3</xdr:col>
                    <xdr:colOff>63500</xdr:colOff>
                    <xdr:row>4</xdr:row>
                    <xdr:rowOff>0</xdr:rowOff>
                  </to>
                </anchor>
              </controlPr>
            </control>
          </mc:Choice>
          <mc:Fallback/>
        </mc:AlternateContent>
        <mc:AlternateContent xmlns:mc="http://schemas.openxmlformats.org/markup-compatibility/2006">
          <mc:Choice Requires="x14">
            <control shapeId="1038" r:id="rId6" name="Check Box 14">
              <controlPr defaultSize="0" autoFill="0" autoLine="0" autoPict="0">
                <anchor moveWithCells="1">
                  <from>
                    <xdr:col>2</xdr:col>
                    <xdr:colOff>0</xdr:colOff>
                    <xdr:row>13</xdr:row>
                    <xdr:rowOff>12700</xdr:rowOff>
                  </from>
                  <to>
                    <xdr:col>3</xdr:col>
                    <xdr:colOff>38100</xdr:colOff>
                    <xdr:row>13</xdr:row>
                    <xdr:rowOff>304800</xdr:rowOff>
                  </to>
                </anchor>
              </controlPr>
            </control>
          </mc:Choice>
          <mc:Fallback/>
        </mc:AlternateContent>
        <mc:AlternateContent xmlns:mc="http://schemas.openxmlformats.org/markup-compatibility/2006">
          <mc:Choice Requires="x14">
            <control shapeId="1039" r:id="rId7" name="Check Box 15">
              <controlPr defaultSize="0" autoFill="0" autoLine="0" autoPict="0">
                <anchor moveWithCells="1">
                  <from>
                    <xdr:col>2</xdr:col>
                    <xdr:colOff>0</xdr:colOff>
                    <xdr:row>15</xdr:row>
                    <xdr:rowOff>0</xdr:rowOff>
                  </from>
                  <to>
                    <xdr:col>3</xdr:col>
                    <xdr:colOff>38100</xdr:colOff>
                    <xdr:row>16</xdr:row>
                    <xdr:rowOff>25400</xdr:rowOff>
                  </to>
                </anchor>
              </controlPr>
            </control>
          </mc:Choice>
          <mc:Fallback/>
        </mc:AlternateContent>
        <mc:AlternateContent xmlns:mc="http://schemas.openxmlformats.org/markup-compatibility/2006">
          <mc:Choice Requires="x14">
            <control shapeId="1046" r:id="rId8" name="Option Button 22">
              <controlPr defaultSize="0" autoFill="0" autoLine="0" autoPict="0">
                <anchor moveWithCells="1">
                  <from>
                    <xdr:col>2</xdr:col>
                    <xdr:colOff>12700</xdr:colOff>
                    <xdr:row>8</xdr:row>
                    <xdr:rowOff>12700</xdr:rowOff>
                  </from>
                  <to>
                    <xdr:col>3</xdr:col>
                    <xdr:colOff>63500</xdr:colOff>
                    <xdr:row>9</xdr:row>
                    <xdr:rowOff>12700</xdr:rowOff>
                  </to>
                </anchor>
              </controlPr>
            </control>
          </mc:Choice>
          <mc:Fallback/>
        </mc:AlternateContent>
        <mc:AlternateContent xmlns:mc="http://schemas.openxmlformats.org/markup-compatibility/2006">
          <mc:Choice Requires="x14">
            <control shapeId="1047" r:id="rId9" name="Option Button 23">
              <controlPr defaultSize="0" autoFill="0" autoLine="0" autoPict="0">
                <anchor moveWithCells="1">
                  <from>
                    <xdr:col>2</xdr:col>
                    <xdr:colOff>12700</xdr:colOff>
                    <xdr:row>9</xdr:row>
                    <xdr:rowOff>0</xdr:rowOff>
                  </from>
                  <to>
                    <xdr:col>3</xdr:col>
                    <xdr:colOff>63500</xdr:colOff>
                    <xdr:row>10</xdr:row>
                    <xdr:rowOff>0</xdr:rowOff>
                  </to>
                </anchor>
              </controlPr>
            </control>
          </mc:Choice>
          <mc:Fallback/>
        </mc:AlternateContent>
        <mc:AlternateContent xmlns:mc="http://schemas.openxmlformats.org/markup-compatibility/2006">
          <mc:Choice Requires="x14">
            <control shapeId="1048" r:id="rId10" name="Option Button 24">
              <controlPr defaultSize="0" autoFill="0" autoLine="0" autoPict="0">
                <anchor moveWithCells="1">
                  <from>
                    <xdr:col>2</xdr:col>
                    <xdr:colOff>12700</xdr:colOff>
                    <xdr:row>10</xdr:row>
                    <xdr:rowOff>12700</xdr:rowOff>
                  </from>
                  <to>
                    <xdr:col>3</xdr:col>
                    <xdr:colOff>63500</xdr:colOff>
                    <xdr:row>10</xdr:row>
                    <xdr:rowOff>330200</xdr:rowOff>
                  </to>
                </anchor>
              </controlPr>
            </control>
          </mc:Choice>
          <mc:Fallback/>
        </mc:AlternateContent>
        <mc:AlternateContent xmlns:mc="http://schemas.openxmlformats.org/markup-compatibility/2006">
          <mc:Choice Requires="x14">
            <control shapeId="1053" r:id="rId11" name="Check Box 29">
              <controlPr defaultSize="0" autoFill="0" autoLine="0" autoPict="0">
                <anchor moveWithCells="1">
                  <from>
                    <xdr:col>2</xdr:col>
                    <xdr:colOff>0</xdr:colOff>
                    <xdr:row>21</xdr:row>
                    <xdr:rowOff>0</xdr:rowOff>
                  </from>
                  <to>
                    <xdr:col>3</xdr:col>
                    <xdr:colOff>63500</xdr:colOff>
                    <xdr:row>21</xdr:row>
                    <xdr:rowOff>342900</xdr:rowOff>
                  </to>
                </anchor>
              </controlPr>
            </control>
          </mc:Choice>
          <mc:Fallback/>
        </mc:AlternateContent>
        <mc:AlternateContent xmlns:mc="http://schemas.openxmlformats.org/markup-compatibility/2006">
          <mc:Choice Requires="x14">
            <control shapeId="1054" r:id="rId12" name="Check Box 30">
              <controlPr defaultSize="0" autoFill="0" autoLine="0" autoPict="0">
                <anchor moveWithCells="1">
                  <from>
                    <xdr:col>2</xdr:col>
                    <xdr:colOff>12700</xdr:colOff>
                    <xdr:row>25</xdr:row>
                    <xdr:rowOff>12700</xdr:rowOff>
                  </from>
                  <to>
                    <xdr:col>3</xdr:col>
                    <xdr:colOff>63500</xdr:colOff>
                    <xdr:row>26</xdr:row>
                    <xdr:rowOff>0</xdr:rowOff>
                  </to>
                </anchor>
              </controlPr>
            </control>
          </mc:Choice>
          <mc:Fallback/>
        </mc:AlternateContent>
        <mc:AlternateContent xmlns:mc="http://schemas.openxmlformats.org/markup-compatibility/2006">
          <mc:Choice Requires="x14">
            <control shapeId="1056" r:id="rId13" name="Option Button 32">
              <controlPr defaultSize="0" autoFill="0" autoLine="0" autoPict="0">
                <anchor moveWithCells="1">
                  <from>
                    <xdr:col>2</xdr:col>
                    <xdr:colOff>0</xdr:colOff>
                    <xdr:row>11</xdr:row>
                    <xdr:rowOff>12700</xdr:rowOff>
                  </from>
                  <to>
                    <xdr:col>3</xdr:col>
                    <xdr:colOff>63500</xdr:colOff>
                    <xdr:row>12</xdr:row>
                    <xdr:rowOff>0</xdr:rowOff>
                  </to>
                </anchor>
              </controlPr>
            </control>
          </mc:Choice>
          <mc:Fallback/>
        </mc:AlternateContent>
        <mc:AlternateContent xmlns:mc="http://schemas.openxmlformats.org/markup-compatibility/2006">
          <mc:Choice Requires="x14">
            <control shapeId="1060" r:id="rId14" name="Option Button 36">
              <controlPr defaultSize="0" autoFill="0" autoLine="0" autoPict="0">
                <anchor moveWithCells="1">
                  <from>
                    <xdr:col>2</xdr:col>
                    <xdr:colOff>12700</xdr:colOff>
                    <xdr:row>4</xdr:row>
                    <xdr:rowOff>0</xdr:rowOff>
                  </from>
                  <to>
                    <xdr:col>3</xdr:col>
                    <xdr:colOff>63500</xdr:colOff>
                    <xdr:row>4</xdr:row>
                    <xdr:rowOff>368300</xdr:rowOff>
                  </to>
                </anchor>
              </controlPr>
            </control>
          </mc:Choice>
          <mc:Fallback/>
        </mc:AlternateContent>
        <mc:AlternateContent xmlns:mc="http://schemas.openxmlformats.org/markup-compatibility/2006">
          <mc:Choice Requires="x14">
            <control shapeId="1061" r:id="rId15" name="Option Button 37">
              <controlPr defaultSize="0" autoFill="0" autoLine="0" autoPict="0">
                <anchor moveWithCells="1">
                  <from>
                    <xdr:col>2</xdr:col>
                    <xdr:colOff>12700</xdr:colOff>
                    <xdr:row>5</xdr:row>
                    <xdr:rowOff>0</xdr:rowOff>
                  </from>
                  <to>
                    <xdr:col>3</xdr:col>
                    <xdr:colOff>63500</xdr:colOff>
                    <xdr:row>5</xdr:row>
                    <xdr:rowOff>304800</xdr:rowOff>
                  </to>
                </anchor>
              </controlPr>
            </control>
          </mc:Choice>
          <mc:Fallback/>
        </mc:AlternateContent>
        <mc:AlternateContent xmlns:mc="http://schemas.openxmlformats.org/markup-compatibility/2006">
          <mc:Choice Requires="x14">
            <control shapeId="1062" r:id="rId16" name="Option Button 38">
              <controlPr defaultSize="0" autoFill="0" autoLine="0" autoPict="0">
                <anchor moveWithCells="1">
                  <from>
                    <xdr:col>2</xdr:col>
                    <xdr:colOff>0</xdr:colOff>
                    <xdr:row>6</xdr:row>
                    <xdr:rowOff>0</xdr:rowOff>
                  </from>
                  <to>
                    <xdr:col>3</xdr:col>
                    <xdr:colOff>63500</xdr:colOff>
                    <xdr:row>6</xdr:row>
                    <xdr:rowOff>368300</xdr:rowOff>
                  </to>
                </anchor>
              </controlPr>
            </control>
          </mc:Choice>
          <mc:Fallback/>
        </mc:AlternateContent>
        <mc:AlternateContent xmlns:mc="http://schemas.openxmlformats.org/markup-compatibility/2006">
          <mc:Choice Requires="x14">
            <control shapeId="1063" r:id="rId17" name="Check Box 39">
              <controlPr defaultSize="0" autoFill="0" autoLine="0" autoPict="0">
                <anchor moveWithCells="1">
                  <from>
                    <xdr:col>2</xdr:col>
                    <xdr:colOff>0</xdr:colOff>
                    <xdr:row>19</xdr:row>
                    <xdr:rowOff>25400</xdr:rowOff>
                  </from>
                  <to>
                    <xdr:col>3</xdr:col>
                    <xdr:colOff>63500</xdr:colOff>
                    <xdr:row>19</xdr:row>
                    <xdr:rowOff>495300</xdr:rowOff>
                  </to>
                </anchor>
              </controlPr>
            </control>
          </mc:Choice>
          <mc:Fallback/>
        </mc:AlternateContent>
      </controls>
    </mc:Choice>
    <mc:Fallback/>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enableFormatConditionsCalculation="0">
    <pageSetUpPr fitToPage="1"/>
  </sheetPr>
  <dimension ref="B1:R30"/>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6.5" style="7" customWidth="1"/>
    <col min="6" max="6" width="9.1640625" style="165" hidden="1" customWidth="1"/>
    <col min="7"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18" width="9.1640625" style="8" hidden="1" customWidth="1"/>
    <col min="19" max="25" width="9.1640625" style="8" customWidth="1"/>
    <col min="26" max="16384" width="8.83203125" style="8"/>
  </cols>
  <sheetData>
    <row r="1" spans="2:17" ht="16" thickBot="1" x14ac:dyDescent="0.25">
      <c r="B1" s="204" t="s">
        <v>7</v>
      </c>
      <c r="C1" s="205"/>
      <c r="D1" s="206"/>
      <c r="F1" s="164" t="s">
        <v>2</v>
      </c>
      <c r="H1" s="26" t="s">
        <v>3</v>
      </c>
      <c r="M1" s="18" t="s">
        <v>4</v>
      </c>
    </row>
    <row r="2" spans="2:17" ht="45.75" customHeight="1" thickBot="1" x14ac:dyDescent="0.25">
      <c r="B2" s="207" t="s">
        <v>96</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84</v>
      </c>
      <c r="C4" s="140"/>
      <c r="D4" s="141" t="s">
        <v>85</v>
      </c>
      <c r="F4" s="165">
        <v>0</v>
      </c>
      <c r="G4" s="27">
        <f>IFERROR(CHOOSE(F4,0,1,0,0),0)</f>
        <v>0</v>
      </c>
      <c r="H4" s="27">
        <f>IFERROR(CHOOSE(F4,0,0,2,0),0)</f>
        <v>0</v>
      </c>
      <c r="I4" s="26">
        <f>IFERROR(CHOOSE(F4,0,0,0,3),0)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128</v>
      </c>
      <c r="K5" s="34" t="s">
        <v>125</v>
      </c>
      <c r="N5" s="15"/>
      <c r="O5" s="15"/>
      <c r="P5" s="15"/>
      <c r="Q5" s="22"/>
    </row>
    <row r="6" spans="2:17" ht="30" customHeight="1" x14ac:dyDescent="0.2">
      <c r="B6" s="144"/>
      <c r="C6" s="138"/>
      <c r="D6" s="143" t="s">
        <v>129</v>
      </c>
      <c r="K6" s="34" t="s">
        <v>126</v>
      </c>
    </row>
    <row r="7" spans="2:17" ht="30" customHeight="1" x14ac:dyDescent="0.2">
      <c r="B7" s="145" t="s">
        <v>56</v>
      </c>
      <c r="C7" s="146"/>
      <c r="D7" s="147" t="s">
        <v>130</v>
      </c>
      <c r="K7" s="34" t="s">
        <v>127</v>
      </c>
    </row>
    <row r="8" spans="2:17" ht="6.75" customHeight="1" x14ac:dyDescent="0.2">
      <c r="D8" s="93"/>
    </row>
    <row r="9" spans="2:17" ht="30" customHeight="1" x14ac:dyDescent="0.2">
      <c r="B9" s="212" t="s">
        <v>8</v>
      </c>
      <c r="C9" s="140"/>
      <c r="D9" s="141" t="s">
        <v>131</v>
      </c>
      <c r="F9" s="165">
        <v>0</v>
      </c>
      <c r="G9" s="27">
        <f>IFERROR(CHOOSE(F9,-0.2,0,0,0),0)</f>
        <v>0</v>
      </c>
      <c r="H9" s="27">
        <f>IFERROR(CHOOSE(F9,-0.4,-0.2,0,0),0)</f>
        <v>0</v>
      </c>
      <c r="I9" s="26">
        <f>IFERROR(CHOOSE(F9,-0.6,-0.4,-0.2,0),0)</f>
        <v>0</v>
      </c>
      <c r="M9" s="20" t="str">
        <f>IFERROR(CHOOSE($F$9,K10&amp;CHAR(10),"","",""),"")</f>
        <v/>
      </c>
      <c r="N9" s="14" t="str">
        <f>IFERROR(CHOOSE($F$9,K11&amp;CHAR(10),K11&amp;CHAR(10),"",""),"")</f>
        <v/>
      </c>
      <c r="O9" s="14" t="str">
        <f>IFERROR(CHOOSE($F$9,K12&amp;CHAR(10),K12&amp;CHAR(10),K12&amp;CHAR(10),""),"")</f>
        <v/>
      </c>
      <c r="P9" s="14" t="str">
        <f>O9</f>
        <v/>
      </c>
      <c r="Q9" s="21" t="str">
        <f>O9</f>
        <v/>
      </c>
    </row>
    <row r="10" spans="2:17" ht="30" customHeight="1" x14ac:dyDescent="0.2">
      <c r="B10" s="213"/>
      <c r="C10" s="138"/>
      <c r="D10" s="143" t="s">
        <v>132</v>
      </c>
      <c r="K10" s="34" t="s">
        <v>134</v>
      </c>
      <c r="N10" s="15"/>
    </row>
    <row r="11" spans="2:17" ht="30" customHeight="1" x14ac:dyDescent="0.2">
      <c r="B11" s="144"/>
      <c r="C11" s="138"/>
      <c r="D11" s="143" t="s">
        <v>133</v>
      </c>
      <c r="K11" s="34" t="s">
        <v>135</v>
      </c>
      <c r="N11" s="15"/>
    </row>
    <row r="12" spans="2:17" ht="30" customHeight="1" x14ac:dyDescent="0.2">
      <c r="B12" s="145" t="s">
        <v>56</v>
      </c>
      <c r="C12" s="146"/>
      <c r="D12" s="147" t="s">
        <v>574</v>
      </c>
      <c r="K12" s="34" t="s">
        <v>136</v>
      </c>
    </row>
    <row r="13" spans="2:17" ht="6.75" customHeight="1" x14ac:dyDescent="0.2"/>
    <row r="14" spans="2:17" ht="27.75" customHeight="1" x14ac:dyDescent="0.2">
      <c r="B14" s="9"/>
      <c r="C14" s="10"/>
      <c r="D14" s="2" t="s">
        <v>137</v>
      </c>
      <c r="F14" s="165" t="b">
        <v>0</v>
      </c>
      <c r="H14" s="27">
        <f>IF(AND(F14=FALSE,F16=FALSE),-0.3,0)</f>
        <v>-0.3</v>
      </c>
      <c r="K14" s="34" t="s">
        <v>139</v>
      </c>
      <c r="M14" s="23"/>
      <c r="N14" s="14" t="str">
        <f>IF(H14&lt;0,K14&amp;CHAR(10),"")</f>
        <v xml:space="preserve">De rapportagelijnen binnen de afdeling worden vastgelegd (conform B.02/03).
</v>
      </c>
    </row>
    <row r="15" spans="2:17" ht="6.75" customHeight="1" x14ac:dyDescent="0.2"/>
    <row r="16" spans="2:17" ht="27.75" customHeight="1" x14ac:dyDescent="0.2">
      <c r="B16" s="9"/>
      <c r="C16" s="11"/>
      <c r="D16" s="2" t="s">
        <v>138</v>
      </c>
      <c r="F16" s="165" t="b">
        <v>0</v>
      </c>
      <c r="I16" s="26">
        <f>IF(F16=FALSE,-0.3,0)</f>
        <v>-0.3</v>
      </c>
      <c r="K16" s="34" t="s">
        <v>140</v>
      </c>
      <c r="O16" s="14" t="str">
        <f>IF(I16&lt;0,K16&amp;CHAR(10),"")</f>
        <v xml:space="preserve">De rapportagelijnen worden organisatiebreed vastgelegd en formeel vastgesteld (conform B.02/03).
</v>
      </c>
      <c r="P16" s="14" t="str">
        <f>IF(I16&lt;0,K16&amp;CHAR(10),"")</f>
        <v xml:space="preserve">De rapportagelijnen worden organisatiebreed vastgelegd en formeel vastgesteld (conform B.02/03).
</v>
      </c>
      <c r="Q16" s="21" t="str">
        <f>IF(I16&lt;0,K16&amp;CHAR(10),"")</f>
        <v xml:space="preserve">De rapportagelijnen worden organisatiebreed vastgelegd en formeel vastgesteld (conform B.02/03).
</v>
      </c>
    </row>
    <row r="17" spans="2:17" s="63" customFormat="1" ht="6.75" customHeight="1" thickBot="1" x14ac:dyDescent="0.25">
      <c r="B17" s="41"/>
      <c r="C17" s="41"/>
      <c r="D17" s="65"/>
      <c r="E17" s="54"/>
      <c r="F17" s="168"/>
      <c r="G17" s="55"/>
      <c r="H17" s="55"/>
      <c r="I17" s="56"/>
      <c r="J17" s="57"/>
      <c r="K17" s="58"/>
      <c r="L17" s="59"/>
      <c r="M17" s="60"/>
      <c r="N17" s="61"/>
      <c r="O17" s="64"/>
      <c r="P17" s="64"/>
      <c r="Q17" s="62"/>
    </row>
    <row r="18" spans="2:17" ht="30" customHeight="1" thickBot="1" x14ac:dyDescent="0.25">
      <c r="B18" s="94" t="str">
        <f ca="1">IF(ambitie&lt;4,HYPERLINK(CONCATENATE("[",filenaam,"]","B01!B1"), "Klik hier om naar het vorige criterium te gaan"),HYPERLINK(CONCATENATE("[",filenaam,"]","B02!D20"),""))</f>
        <v/>
      </c>
      <c r="D18" s="94" t="str">
        <f ca="1">IF(ambitie&lt;4,HYPERLINK(CONCATENATE("[",filenaam,"]","B03!B1"),"Klik hier om naar het volgende criterium te gaan"&amp;CHAR(10)&amp;"(de vragen op volwassenheidsniveau 4 en 5 zijn niet van toepassing)"),HYPERLINK(CONCATENATE("[",filenaam,"]","B02!D20"),"Hier volgen de vragen op volwassenheidsniveau 4"))</f>
        <v>Hier volgen de vragen op volwassenheidsniveau 4</v>
      </c>
      <c r="E18" s="172" t="s">
        <v>579</v>
      </c>
      <c r="H18" s="27">
        <f>IFERROR(CHOOSE(F4,0,SUM(G4:G16),SUM(H4:H16),SUM(I4:I16)),0)</f>
        <v>0</v>
      </c>
    </row>
    <row r="19" spans="2:17" ht="6.75" customHeight="1" x14ac:dyDescent="0.2">
      <c r="B19" s="31"/>
      <c r="D19" s="95"/>
    </row>
    <row r="20" spans="2:17" ht="27.75" customHeight="1" x14ac:dyDescent="0.2">
      <c r="B20" s="29"/>
      <c r="C20" s="1"/>
      <c r="D20" s="5" t="s">
        <v>141</v>
      </c>
      <c r="F20" s="165" t="b">
        <v>0</v>
      </c>
      <c r="G20" s="27">
        <f>IF(F20=FALSE,-0.5,0)</f>
        <v>-0.5</v>
      </c>
      <c r="K20" s="34" t="s">
        <v>141</v>
      </c>
      <c r="P20" s="14" t="str">
        <f>IF(AND(ambitie&gt;3,G20&lt;0),K20&amp;CHAR(10),"")</f>
        <v xml:space="preserve">Ontwikkelingen in relevante wet- en regelgeving worden actief door de organisatie gevolgd, zodat de impact op de organisatie en de benodigde middelen tijdig bekend is.
</v>
      </c>
      <c r="Q20" s="21" t="str">
        <f>P20</f>
        <v xml:space="preserve">Ontwikkelingen in relevante wet- en regelgeving worden actief door de organisatie gevolgd, zodat de impact op de organisatie en de benodigde middelen tijdig bekend is.
</v>
      </c>
    </row>
    <row r="21" spans="2:17" ht="9" customHeight="1" x14ac:dyDescent="0.2">
      <c r="P21" s="15"/>
      <c r="Q21" s="22"/>
    </row>
    <row r="22" spans="2:17" ht="27.75" customHeight="1" x14ac:dyDescent="0.2">
      <c r="B22" s="9"/>
      <c r="C22" s="10"/>
      <c r="D22" s="5" t="s">
        <v>86</v>
      </c>
      <c r="F22" s="165" t="b">
        <v>0</v>
      </c>
      <c r="G22" s="27">
        <f>IF(F22=FALSE,-0.5,0)</f>
        <v>-0.5</v>
      </c>
      <c r="H22" s="27">
        <f>IF(ambitie&gt;3,niveau3+(niveau3/3)*(1+G20+G22),niveau3)</f>
        <v>0</v>
      </c>
      <c r="K22" s="34" t="s">
        <v>86</v>
      </c>
      <c r="P22" s="14" t="str">
        <f>IF(AND(ambitie&gt;3,G22&lt;0),K22&amp;CHAR(10),"")</f>
        <v xml:space="preserve">Relevante externe ontwikkelingen worden direct verwerkt in de organisatorische inrichting van de organisatie.
</v>
      </c>
      <c r="Q22" s="21" t="str">
        <f>P22</f>
        <v xml:space="preserve">Relevante externe ontwikkelingen worden direct verwerkt in de organisatorische inrichting van de organisatie.
</v>
      </c>
    </row>
    <row r="23" spans="2:17" s="63" customFormat="1" ht="6.75" customHeight="1" thickBot="1" x14ac:dyDescent="0.25">
      <c r="B23" s="41"/>
      <c r="C23" s="41"/>
      <c r="D23" s="53"/>
      <c r="E23" s="54"/>
      <c r="F23" s="168"/>
      <c r="G23" s="55"/>
      <c r="H23" s="55"/>
      <c r="I23" s="56"/>
      <c r="J23" s="57"/>
      <c r="K23" s="58"/>
      <c r="L23" s="59"/>
      <c r="M23" s="60"/>
      <c r="N23" s="61"/>
      <c r="O23" s="61"/>
      <c r="P23" s="64"/>
      <c r="Q23" s="62"/>
    </row>
    <row r="24" spans="2:17" ht="30" customHeight="1" thickBot="1" x14ac:dyDescent="0.25">
      <c r="B24" s="94" t="str">
        <f ca="1">IF(ambitie=4,HYPERLINK(CONCATENATE("[",filenaam,"]","B01!B1"), "Klik hier om naar het vorige criterium te gaan"),HYPERLINK(CONCATENATE("[",filenaam,"]","B02!D26"),""))</f>
        <v>Klik hier om naar het vorige criterium te gaan</v>
      </c>
      <c r="D24" s="94" t="str">
        <f ca="1">IF(ambitie=4,HYPERLINK(CONCATENATE("[",filenaam,"]","B03!B1"),"Klik hier om naar het volgende criterium te gaan"&amp;CHAR(10)&amp;"(de vraag op volwassenheidsniveau 5 is niet van toepassing)"),HYPERLINK(CONCATENATE("[",filenaam,"]","B02!D26"),"Hier volgt de vraag op volwassenheidsniveau 5"))</f>
        <v>Klik hier om naar het volgende criterium te gaan
(de vraag op volwassenheidsniveau 5 is niet van toepassing)</v>
      </c>
    </row>
    <row r="25" spans="2:17" ht="6.75" customHeight="1" x14ac:dyDescent="0.2">
      <c r="B25" s="31"/>
      <c r="D25" s="95"/>
    </row>
    <row r="26" spans="2:17" ht="27.75" customHeight="1" x14ac:dyDescent="0.2">
      <c r="B26" s="9"/>
      <c r="C26" s="10"/>
      <c r="D26" s="5" t="s">
        <v>9</v>
      </c>
      <c r="F26" s="165" t="b">
        <v>0</v>
      </c>
      <c r="H26" s="27">
        <f>IF(AND(ambitie&gt;4,H22=4,F26),5,H22)</f>
        <v>0</v>
      </c>
      <c r="K26" s="34" t="s">
        <v>341</v>
      </c>
      <c r="Q26" s="21" t="str">
        <f>IF(OR(ambitie&lt;5,F26),"",K26&amp;CHAR(10))</f>
        <v/>
      </c>
    </row>
    <row r="27" spans="2:17" s="63" customFormat="1" ht="6.75" customHeight="1" thickBot="1" x14ac:dyDescent="0.25">
      <c r="B27" s="41"/>
      <c r="C27" s="41"/>
      <c r="D27" s="53"/>
      <c r="E27" s="54"/>
      <c r="F27" s="168"/>
      <c r="G27" s="55"/>
      <c r="H27" s="55"/>
      <c r="I27" s="56"/>
      <c r="J27" s="57"/>
      <c r="K27" s="58"/>
      <c r="L27" s="59"/>
      <c r="M27" s="60"/>
      <c r="N27" s="61"/>
      <c r="O27" s="61"/>
      <c r="P27" s="61"/>
      <c r="Q27" s="62"/>
    </row>
    <row r="28" spans="2:17" ht="30" customHeight="1" thickBot="1" x14ac:dyDescent="0.25">
      <c r="B28" s="94" t="str">
        <f ca="1">IF(ambitie=5,HYPERLINK(CONCATENATE("[",filenaam,"]","B01!B1"), "Klik hier om naar het vorige criterium te gaan"),HYPERLINK(CONCATENATE("[",filenaam,"]","B02!D26"),""))</f>
        <v/>
      </c>
      <c r="D28" s="94" t="str">
        <f ca="1">IF(ambitie=5,HYPERLINK(CONCATENATE("[",filenaam,"]","B03!B1"),"Klik hier om naar het volgende criterium te gaan"),HYPERLINK(CONCATENATE("[",filenaam,"]","B02!D26"),""))</f>
        <v/>
      </c>
      <c r="H28" s="27">
        <f>MAX(H18:H26)</f>
        <v>0</v>
      </c>
    </row>
    <row r="29" spans="2:17" ht="21" customHeight="1" x14ac:dyDescent="0.2">
      <c r="D29" s="97"/>
    </row>
    <row r="30" spans="2:17" ht="312" customHeight="1" x14ac:dyDescent="0.2">
      <c r="M30" s="25" t="str">
        <f>M4&amp;M9&amp;M14&amp;M16&amp;M20&amp;M22&amp;M26</f>
        <v/>
      </c>
      <c r="N30" s="25" t="str">
        <f t="shared" ref="N30:P30" si="0">N4&amp;N9&amp;N14&amp;N16&amp;N20&amp;N22&amp;N26</f>
        <v xml:space="preserve">De rapportagelijnen binnen de afdeling worden vastgelegd (conform B.02/03).
</v>
      </c>
      <c r="O30" s="25" t="str">
        <f t="shared" si="0"/>
        <v xml:space="preserve">De rapportagelijnen worden organisatiebreed vastgelegd en formeel vastgesteld (conform B.02/03).
</v>
      </c>
      <c r="P30" s="25" t="str">
        <f t="shared" si="0"/>
        <v xml:space="preserve">De rapportagelijnen worden organisatiebreed vastgelegd en formeel vastgesteld (conform B.02/03).
Ontwikkelingen in relevante wet- en regelgeving worden actief door de organisatie gevolgd, zodat de impact op de organisatie en de benodigde middelen tijdig bekend is.
Relevante externe ontwikkelingen worden direct verwerkt in de organisatorische inrichting van de organisatie.
</v>
      </c>
      <c r="Q30" s="25" t="str">
        <f>Q4&amp;Q9&amp;Q14&amp;Q16&amp;Q20&amp;Q22&amp;Q26</f>
        <v xml:space="preserve">De rapportagelijnen worden organisatiebreed vastgelegd en formeel vastgesteld (conform B.02/03).
Ontwikkelingen in relevante wet- en regelgeving worden actief door de organisatie gevolgd, zodat de impact op de organisatie en de benodigde middelen tijdig bekend is.
Relevante externe ontwikkelingen worden direct verwerkt in de organisatorische inrichting van de organisatie.
</v>
      </c>
    </row>
  </sheetData>
  <sheetProtection password="CB51" sheet="1" objects="1" scenarios="1"/>
  <mergeCells count="4">
    <mergeCell ref="B1:D1"/>
    <mergeCell ref="B2:D2"/>
    <mergeCell ref="B4:B5"/>
    <mergeCell ref="B9:B10"/>
  </mergeCells>
  <conditionalFormatting sqref="C20">
    <cfRule type="expression" dxfId="355" priority="68" stopIfTrue="1">
      <formula>$H$18&lt;2.99</formula>
    </cfRule>
  </conditionalFormatting>
  <conditionalFormatting sqref="C22:C23">
    <cfRule type="expression" dxfId="354" priority="67" stopIfTrue="1">
      <formula>$H$18&lt;2.99</formula>
    </cfRule>
  </conditionalFormatting>
  <conditionalFormatting sqref="C26:C27">
    <cfRule type="expression" dxfId="353" priority="66" stopIfTrue="1">
      <formula>$H$18&lt;2.99</formula>
    </cfRule>
  </conditionalFormatting>
  <conditionalFormatting sqref="B19">
    <cfRule type="expression" dxfId="352" priority="63">
      <formula>$H$18&lt;2.99</formula>
    </cfRule>
  </conditionalFormatting>
  <conditionalFormatting sqref="D19">
    <cfRule type="expression" dxfId="351" priority="57">
      <formula>"$H$18&lt;2,99"</formula>
    </cfRule>
  </conditionalFormatting>
  <conditionalFormatting sqref="D23">
    <cfRule type="expression" dxfId="350" priority="55" stopIfTrue="1">
      <formula>ambitie&lt;4</formula>
    </cfRule>
  </conditionalFormatting>
  <conditionalFormatting sqref="B25">
    <cfRule type="expression" dxfId="349" priority="49">
      <formula>$H$18&lt;2.99</formula>
    </cfRule>
  </conditionalFormatting>
  <conditionalFormatting sqref="D27">
    <cfRule type="expression" dxfId="348" priority="47" stopIfTrue="1">
      <formula>ambitie&lt;5</formula>
    </cfRule>
  </conditionalFormatting>
  <conditionalFormatting sqref="D25">
    <cfRule type="expression" dxfId="347" priority="46">
      <formula>ambitie&lt;4</formula>
    </cfRule>
  </conditionalFormatting>
  <conditionalFormatting sqref="D24">
    <cfRule type="expression" dxfId="346" priority="35">
      <formula>ambitie&lt;&gt;4</formula>
    </cfRule>
    <cfRule type="expression" dxfId="345" priority="36">
      <formula>ambitie=4</formula>
    </cfRule>
  </conditionalFormatting>
  <conditionalFormatting sqref="D18">
    <cfRule type="expression" dxfId="344" priority="33">
      <formula>ambitie&gt;3</formula>
    </cfRule>
    <cfRule type="expression" dxfId="343" priority="34">
      <formula>ambitie&lt;4</formula>
    </cfRule>
  </conditionalFormatting>
  <conditionalFormatting sqref="B18">
    <cfRule type="expression" dxfId="342" priority="21">
      <formula>ambitie&gt;3</formula>
    </cfRule>
    <cfRule type="expression" dxfId="341" priority="22">
      <formula>ambitie&lt;4</formula>
    </cfRule>
  </conditionalFormatting>
  <conditionalFormatting sqref="B24">
    <cfRule type="expression" dxfId="340" priority="19">
      <formula>ambitie&lt;&gt;4</formula>
    </cfRule>
    <cfRule type="expression" dxfId="339" priority="20">
      <formula>ambitie=4</formula>
    </cfRule>
  </conditionalFormatting>
  <conditionalFormatting sqref="B28">
    <cfRule type="expression" dxfId="338" priority="11">
      <formula>ambitie&lt;5</formula>
    </cfRule>
    <cfRule type="expression" dxfId="337" priority="12">
      <formula>ambitie=5</formula>
    </cfRule>
  </conditionalFormatting>
  <conditionalFormatting sqref="D28">
    <cfRule type="expression" dxfId="336" priority="9">
      <formula>ambitie&lt;5</formula>
    </cfRule>
    <cfRule type="expression" dxfId="335" priority="10">
      <formula>ambitie=5</formula>
    </cfRule>
  </conditionalFormatting>
  <conditionalFormatting sqref="D26">
    <cfRule type="expression" dxfId="334" priority="8" stopIfTrue="1">
      <formula>ambitie&lt;5</formula>
    </cfRule>
  </conditionalFormatting>
  <conditionalFormatting sqref="D20">
    <cfRule type="expression" dxfId="333" priority="7" stopIfTrue="1">
      <formula>ambitie&lt;4</formula>
    </cfRule>
  </conditionalFormatting>
  <conditionalFormatting sqref="D22">
    <cfRule type="expression" dxfId="332" priority="6" stopIfTrue="1">
      <formula>ambitie&lt;4</formula>
    </cfRule>
  </conditionalFormatting>
  <conditionalFormatting sqref="D20">
    <cfRule type="expression" dxfId="331" priority="5" stopIfTrue="1">
      <formula>ambitie&lt;4</formula>
    </cfRule>
  </conditionalFormatting>
  <conditionalFormatting sqref="D22">
    <cfRule type="expression" dxfId="330" priority="4" stopIfTrue="1">
      <formula>ambitie&lt;4</formula>
    </cfRule>
  </conditionalFormatting>
  <conditionalFormatting sqref="D26">
    <cfRule type="expression" dxfId="329" priority="3" stopIfTrue="1">
      <formula>ambitie&lt;5</formula>
    </cfRule>
  </conditionalFormatting>
  <conditionalFormatting sqref="E18">
    <cfRule type="expression" dxfId="328" priority="1">
      <formula>$F$4*F$9=0</formula>
    </cfRule>
  </conditionalFormatting>
  <pageMargins left="0.7" right="0.7" top="0.75" bottom="0.75" header="0.3" footer="0.3"/>
  <pageSetup paperSize="8"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Group Box 1">
              <controlPr locked="0" defaultSize="0" autoFill="0" autoPict="0">
                <anchor moveWithCells="1">
                  <from>
                    <xdr:col>1</xdr:col>
                    <xdr:colOff>0</xdr:colOff>
                    <xdr:row>8</xdr:row>
                    <xdr:rowOff>0</xdr:rowOff>
                  </from>
                  <to>
                    <xdr:col>4</xdr:col>
                    <xdr:colOff>0</xdr:colOff>
                    <xdr:row>12</xdr:row>
                    <xdr:rowOff>12700</xdr:rowOff>
                  </to>
                </anchor>
              </controlPr>
            </control>
          </mc:Choice>
          <mc:Fallback/>
        </mc:AlternateContent>
        <mc:AlternateContent xmlns:mc="http://schemas.openxmlformats.org/markup-compatibility/2006">
          <mc:Choice Requires="x14">
            <control shapeId="18434" r:id="rId5" name="Option Button 2">
              <controlPr defaultSize="0" autoFill="0" autoLine="0" autoPict="0">
                <anchor moveWithCells="1">
                  <from>
                    <xdr:col>2</xdr:col>
                    <xdr:colOff>0</xdr:colOff>
                    <xdr:row>3</xdr:row>
                    <xdr:rowOff>12700</xdr:rowOff>
                  </from>
                  <to>
                    <xdr:col>3</xdr:col>
                    <xdr:colOff>63500</xdr:colOff>
                    <xdr:row>3</xdr:row>
                    <xdr:rowOff>368300</xdr:rowOff>
                  </to>
                </anchor>
              </controlPr>
            </control>
          </mc:Choice>
          <mc:Fallback/>
        </mc:AlternateContent>
        <mc:AlternateContent xmlns:mc="http://schemas.openxmlformats.org/markup-compatibility/2006">
          <mc:Choice Requires="x14">
            <control shapeId="18435" r:id="rId6" name="Check Box 3">
              <controlPr defaultSize="0" autoFill="0" autoLine="0" autoPict="0">
                <anchor moveWithCells="1">
                  <from>
                    <xdr:col>2</xdr:col>
                    <xdr:colOff>0</xdr:colOff>
                    <xdr:row>13</xdr:row>
                    <xdr:rowOff>12700</xdr:rowOff>
                  </from>
                  <to>
                    <xdr:col>3</xdr:col>
                    <xdr:colOff>38100</xdr:colOff>
                    <xdr:row>13</xdr:row>
                    <xdr:rowOff>304800</xdr:rowOff>
                  </to>
                </anchor>
              </controlPr>
            </control>
          </mc:Choice>
          <mc:Fallback/>
        </mc:AlternateContent>
        <mc:AlternateContent xmlns:mc="http://schemas.openxmlformats.org/markup-compatibility/2006">
          <mc:Choice Requires="x14">
            <control shapeId="18436" r:id="rId7" name="Check Box 4">
              <controlPr defaultSize="0" autoFill="0" autoLine="0" autoPict="0">
                <anchor moveWithCells="1">
                  <from>
                    <xdr:col>2</xdr:col>
                    <xdr:colOff>0</xdr:colOff>
                    <xdr:row>15</xdr:row>
                    <xdr:rowOff>0</xdr:rowOff>
                  </from>
                  <to>
                    <xdr:col>3</xdr:col>
                    <xdr:colOff>38100</xdr:colOff>
                    <xdr:row>16</xdr:row>
                    <xdr:rowOff>25400</xdr:rowOff>
                  </to>
                </anchor>
              </controlPr>
            </control>
          </mc:Choice>
          <mc:Fallback/>
        </mc:AlternateContent>
        <mc:AlternateContent xmlns:mc="http://schemas.openxmlformats.org/markup-compatibility/2006">
          <mc:Choice Requires="x14">
            <control shapeId="18437" r:id="rId8" name="Option Button 5">
              <controlPr defaultSize="0" autoFill="0" autoLine="0" autoPict="0">
                <anchor moveWithCells="1">
                  <from>
                    <xdr:col>2</xdr:col>
                    <xdr:colOff>12700</xdr:colOff>
                    <xdr:row>8</xdr:row>
                    <xdr:rowOff>12700</xdr:rowOff>
                  </from>
                  <to>
                    <xdr:col>3</xdr:col>
                    <xdr:colOff>63500</xdr:colOff>
                    <xdr:row>9</xdr:row>
                    <xdr:rowOff>12700</xdr:rowOff>
                  </to>
                </anchor>
              </controlPr>
            </control>
          </mc:Choice>
          <mc:Fallback/>
        </mc:AlternateContent>
        <mc:AlternateContent xmlns:mc="http://schemas.openxmlformats.org/markup-compatibility/2006">
          <mc:Choice Requires="x14">
            <control shapeId="18438" r:id="rId9" name="Option Button 6">
              <controlPr defaultSize="0" autoFill="0" autoLine="0" autoPict="0">
                <anchor moveWithCells="1">
                  <from>
                    <xdr:col>2</xdr:col>
                    <xdr:colOff>12700</xdr:colOff>
                    <xdr:row>9</xdr:row>
                    <xdr:rowOff>0</xdr:rowOff>
                  </from>
                  <to>
                    <xdr:col>3</xdr:col>
                    <xdr:colOff>63500</xdr:colOff>
                    <xdr:row>10</xdr:row>
                    <xdr:rowOff>0</xdr:rowOff>
                  </to>
                </anchor>
              </controlPr>
            </control>
          </mc:Choice>
          <mc:Fallback/>
        </mc:AlternateContent>
        <mc:AlternateContent xmlns:mc="http://schemas.openxmlformats.org/markup-compatibility/2006">
          <mc:Choice Requires="x14">
            <control shapeId="18439" r:id="rId10" name="Option Button 7">
              <controlPr defaultSize="0" autoFill="0" autoLine="0" autoPict="0">
                <anchor moveWithCells="1">
                  <from>
                    <xdr:col>2</xdr:col>
                    <xdr:colOff>12700</xdr:colOff>
                    <xdr:row>10</xdr:row>
                    <xdr:rowOff>12700</xdr:rowOff>
                  </from>
                  <to>
                    <xdr:col>3</xdr:col>
                    <xdr:colOff>63500</xdr:colOff>
                    <xdr:row>10</xdr:row>
                    <xdr:rowOff>368300</xdr:rowOff>
                  </to>
                </anchor>
              </controlPr>
            </control>
          </mc:Choice>
          <mc:Fallback/>
        </mc:AlternateContent>
        <mc:AlternateContent xmlns:mc="http://schemas.openxmlformats.org/markup-compatibility/2006">
          <mc:Choice Requires="x14">
            <control shapeId="18440" r:id="rId11" name="Check Box 8">
              <controlPr defaultSize="0" autoFill="0" autoLine="0" autoPict="0">
                <anchor moveWithCells="1">
                  <from>
                    <xdr:col>2</xdr:col>
                    <xdr:colOff>0</xdr:colOff>
                    <xdr:row>19</xdr:row>
                    <xdr:rowOff>12700</xdr:rowOff>
                  </from>
                  <to>
                    <xdr:col>3</xdr:col>
                    <xdr:colOff>63500</xdr:colOff>
                    <xdr:row>20</xdr:row>
                    <xdr:rowOff>0</xdr:rowOff>
                  </to>
                </anchor>
              </controlPr>
            </control>
          </mc:Choice>
          <mc:Fallback/>
        </mc:AlternateContent>
        <mc:AlternateContent xmlns:mc="http://schemas.openxmlformats.org/markup-compatibility/2006">
          <mc:Choice Requires="x14">
            <control shapeId="18441" r:id="rId12" name="Check Box 9">
              <controlPr defaultSize="0" autoFill="0" autoLine="0" autoPict="0">
                <anchor moveWithCells="1">
                  <from>
                    <xdr:col>2</xdr:col>
                    <xdr:colOff>0</xdr:colOff>
                    <xdr:row>21</xdr:row>
                    <xdr:rowOff>0</xdr:rowOff>
                  </from>
                  <to>
                    <xdr:col>3</xdr:col>
                    <xdr:colOff>38100</xdr:colOff>
                    <xdr:row>22</xdr:row>
                    <xdr:rowOff>12700</xdr:rowOff>
                  </to>
                </anchor>
              </controlPr>
            </control>
          </mc:Choice>
          <mc:Fallback/>
        </mc:AlternateContent>
        <mc:AlternateContent xmlns:mc="http://schemas.openxmlformats.org/markup-compatibility/2006">
          <mc:Choice Requires="x14">
            <control shapeId="18442" r:id="rId13" name="Check Box 10">
              <controlPr defaultSize="0" autoFill="0" autoLine="0" autoPict="0">
                <anchor moveWithCells="1">
                  <from>
                    <xdr:col>2</xdr:col>
                    <xdr:colOff>12700</xdr:colOff>
                    <xdr:row>25</xdr:row>
                    <xdr:rowOff>12700</xdr:rowOff>
                  </from>
                  <to>
                    <xdr:col>3</xdr:col>
                    <xdr:colOff>63500</xdr:colOff>
                    <xdr:row>26</xdr:row>
                    <xdr:rowOff>0</xdr:rowOff>
                  </to>
                </anchor>
              </controlPr>
            </control>
          </mc:Choice>
          <mc:Fallback/>
        </mc:AlternateContent>
        <mc:AlternateContent xmlns:mc="http://schemas.openxmlformats.org/markup-compatibility/2006">
          <mc:Choice Requires="x14">
            <control shapeId="18443" r:id="rId14" name="Option Button 11">
              <controlPr defaultSize="0" autoFill="0" autoLine="0" autoPict="0">
                <anchor moveWithCells="1">
                  <from>
                    <xdr:col>2</xdr:col>
                    <xdr:colOff>0</xdr:colOff>
                    <xdr:row>11</xdr:row>
                    <xdr:rowOff>12700</xdr:rowOff>
                  </from>
                  <to>
                    <xdr:col>3</xdr:col>
                    <xdr:colOff>63500</xdr:colOff>
                    <xdr:row>12</xdr:row>
                    <xdr:rowOff>0</xdr:rowOff>
                  </to>
                </anchor>
              </controlPr>
            </control>
          </mc:Choice>
          <mc:Fallback/>
        </mc:AlternateContent>
        <mc:AlternateContent xmlns:mc="http://schemas.openxmlformats.org/markup-compatibility/2006">
          <mc:Choice Requires="x14">
            <control shapeId="18444" r:id="rId15" name="Option Button 12">
              <controlPr defaultSize="0" autoFill="0" autoLine="0" autoPict="0">
                <anchor moveWithCells="1">
                  <from>
                    <xdr:col>2</xdr:col>
                    <xdr:colOff>12700</xdr:colOff>
                    <xdr:row>4</xdr:row>
                    <xdr:rowOff>0</xdr:rowOff>
                  </from>
                  <to>
                    <xdr:col>3</xdr:col>
                    <xdr:colOff>63500</xdr:colOff>
                    <xdr:row>4</xdr:row>
                    <xdr:rowOff>368300</xdr:rowOff>
                  </to>
                </anchor>
              </controlPr>
            </control>
          </mc:Choice>
          <mc:Fallback/>
        </mc:AlternateContent>
        <mc:AlternateContent xmlns:mc="http://schemas.openxmlformats.org/markup-compatibility/2006">
          <mc:Choice Requires="x14">
            <control shapeId="18445" r:id="rId16" name="Option Button 13">
              <controlPr defaultSize="0" autoFill="0" autoLine="0" autoPict="0">
                <anchor moveWithCells="1">
                  <from>
                    <xdr:col>2</xdr:col>
                    <xdr:colOff>12700</xdr:colOff>
                    <xdr:row>5</xdr:row>
                    <xdr:rowOff>0</xdr:rowOff>
                  </from>
                  <to>
                    <xdr:col>3</xdr:col>
                    <xdr:colOff>63500</xdr:colOff>
                    <xdr:row>5</xdr:row>
                    <xdr:rowOff>368300</xdr:rowOff>
                  </to>
                </anchor>
              </controlPr>
            </control>
          </mc:Choice>
          <mc:Fallback/>
        </mc:AlternateContent>
        <mc:AlternateContent xmlns:mc="http://schemas.openxmlformats.org/markup-compatibility/2006">
          <mc:Choice Requires="x14">
            <control shapeId="18446" r:id="rId17" name="Option Button 14">
              <controlPr defaultSize="0" autoFill="0" autoLine="0" autoPict="0">
                <anchor moveWithCells="1">
                  <from>
                    <xdr:col>2</xdr:col>
                    <xdr:colOff>0</xdr:colOff>
                    <xdr:row>6</xdr:row>
                    <xdr:rowOff>12700</xdr:rowOff>
                  </from>
                  <to>
                    <xdr:col>3</xdr:col>
                    <xdr:colOff>63500</xdr:colOff>
                    <xdr:row>6</xdr:row>
                    <xdr:rowOff>368300</xdr:rowOff>
                  </to>
                </anchor>
              </controlPr>
            </control>
          </mc:Choice>
          <mc:Fallback/>
        </mc:AlternateContent>
      </controls>
    </mc:Choice>
    <mc:Fallback/>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enableFormatConditionsCalculation="0">
    <pageSetUpPr fitToPage="1"/>
  </sheetPr>
  <dimension ref="B1:T39"/>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8.1640625" style="7" customWidth="1"/>
    <col min="6" max="6" width="9.1640625" style="165" hidden="1" customWidth="1"/>
    <col min="7" max="8" width="6" style="27" hidden="1" customWidth="1"/>
    <col min="9" max="9" width="6"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20" width="9.1640625" style="8" hidden="1" customWidth="1"/>
    <col min="21" max="27" width="0" style="8" hidden="1" customWidth="1"/>
    <col min="28" max="16384" width="8.83203125" style="8"/>
  </cols>
  <sheetData>
    <row r="1" spans="2:17" ht="16" thickBot="1" x14ac:dyDescent="0.25">
      <c r="B1" s="204" t="s">
        <v>90</v>
      </c>
      <c r="C1" s="205"/>
      <c r="D1" s="206"/>
      <c r="F1" s="164" t="s">
        <v>2</v>
      </c>
      <c r="H1" s="26" t="s">
        <v>3</v>
      </c>
      <c r="M1" s="18" t="s">
        <v>4</v>
      </c>
    </row>
    <row r="2" spans="2:17" ht="45.75" customHeight="1" thickBot="1" x14ac:dyDescent="0.25">
      <c r="B2" s="207" t="s">
        <v>89</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142</v>
      </c>
      <c r="C4" s="140"/>
      <c r="D4" s="141" t="s">
        <v>345</v>
      </c>
      <c r="F4" s="165">
        <v>0</v>
      </c>
      <c r="G4" s="27">
        <f>IFERROR(CHOOSE(antw1,0,1,0,0),0)</f>
        <v>0</v>
      </c>
      <c r="H4" s="27">
        <f>IFERROR(CHOOSE(antw1,0,0,2,0),0)</f>
        <v>0</v>
      </c>
      <c r="I4" s="26">
        <f>IFERROR(CHOOSE(antw1,0,0,0,3),0)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346</v>
      </c>
      <c r="K5" s="34" t="s">
        <v>143</v>
      </c>
      <c r="N5" s="15"/>
      <c r="O5" s="15"/>
      <c r="P5" s="15"/>
      <c r="Q5" s="22"/>
    </row>
    <row r="6" spans="2:17" ht="30" customHeight="1" x14ac:dyDescent="0.2">
      <c r="B6" s="144"/>
      <c r="C6" s="138"/>
      <c r="D6" s="143" t="s">
        <v>347</v>
      </c>
      <c r="K6" s="34" t="s">
        <v>144</v>
      </c>
    </row>
    <row r="7" spans="2:17" ht="30" customHeight="1" x14ac:dyDescent="0.2">
      <c r="B7" s="145" t="s">
        <v>56</v>
      </c>
      <c r="C7" s="146"/>
      <c r="D7" s="147" t="s">
        <v>348</v>
      </c>
      <c r="K7" s="34" t="s">
        <v>145</v>
      </c>
    </row>
    <row r="8" spans="2:17" ht="6.75" customHeight="1" x14ac:dyDescent="0.2"/>
    <row r="9" spans="2:17" ht="23.25" customHeight="1" x14ac:dyDescent="0.2">
      <c r="B9" s="9"/>
      <c r="C9" s="10"/>
      <c r="D9" s="2" t="s">
        <v>146</v>
      </c>
      <c r="F9" s="165" t="b">
        <v>0</v>
      </c>
      <c r="H9" s="26">
        <f>IF(antw1.1=FALSE,-0.1,0)</f>
        <v>-0.1</v>
      </c>
      <c r="I9" s="26">
        <f>IF(antw1.1=FALSE,-0.3,0)</f>
        <v>-0.3</v>
      </c>
      <c r="K9" s="34" t="s">
        <v>147</v>
      </c>
      <c r="M9" s="23"/>
      <c r="N9" s="15"/>
      <c r="O9" s="14" t="str">
        <f>IF(H9&lt;0,K9&amp;CHAR(10),"")</f>
        <v xml:space="preserve">De opzet van de GEB-en wordt organisatiebreed op elkaar afgestemd en gestandaardiseerd.
</v>
      </c>
      <c r="P9" s="14" t="str">
        <f>O9</f>
        <v xml:space="preserve">De opzet van de GEB-en wordt organisatiebreed op elkaar afgestemd en gestandaardiseerd.
</v>
      </c>
      <c r="Q9" s="21" t="str">
        <f>O9</f>
        <v xml:space="preserve">De opzet van de GEB-en wordt organisatiebreed op elkaar afgestemd en gestandaardiseerd.
</v>
      </c>
    </row>
    <row r="10" spans="2:17" ht="6.75" customHeight="1" x14ac:dyDescent="0.2">
      <c r="F10" s="166"/>
    </row>
    <row r="11" spans="2:17" ht="30" customHeight="1" x14ac:dyDescent="0.2">
      <c r="B11" s="212" t="s">
        <v>148</v>
      </c>
      <c r="C11" s="148"/>
      <c r="D11" s="141" t="s">
        <v>349</v>
      </c>
      <c r="F11" s="165">
        <v>0</v>
      </c>
      <c r="G11" s="27">
        <f>IFERROR(CHOOSE(F11,-0.15,0,0,0),0)</f>
        <v>0</v>
      </c>
      <c r="H11" s="27">
        <f>IFERROR(CHOOSE(F11,-0.3,-0.15,0,0),0)</f>
        <v>0</v>
      </c>
      <c r="I11" s="26">
        <f>IFERROR(CHOOSE(F11,-0.45,-0.3,-0.15,0),0)</f>
        <v>0</v>
      </c>
    </row>
    <row r="12" spans="2:17" ht="30" customHeight="1" x14ac:dyDescent="0.2">
      <c r="B12" s="213"/>
      <c r="C12" s="138"/>
      <c r="D12" s="143" t="s">
        <v>350</v>
      </c>
      <c r="K12" s="34" t="s">
        <v>149</v>
      </c>
      <c r="M12" s="20" t="str">
        <f>IFERROR(CHOOSE($F$11,K12&amp;CHAR(10),"","",""),"")</f>
        <v/>
      </c>
      <c r="N12" s="14" t="str">
        <f>IFERROR(CHOOSE($F$11,K13&amp;CHAR(10),K13&amp;CHAR(10),"",""),"")</f>
        <v/>
      </c>
      <c r="O12" s="14" t="str">
        <f>IFERROR(CHOOSE($F$11,K14&amp;CHAR(10),K14&amp;CHAR(10),K14&amp;CHAR(10),""),"")</f>
        <v/>
      </c>
      <c r="P12" s="14" t="str">
        <f>O12</f>
        <v/>
      </c>
      <c r="Q12" s="21" t="str">
        <f>O12</f>
        <v/>
      </c>
    </row>
    <row r="13" spans="2:17" ht="30" customHeight="1" x14ac:dyDescent="0.2">
      <c r="B13" s="144"/>
      <c r="C13" s="138"/>
      <c r="D13" s="143" t="s">
        <v>351</v>
      </c>
      <c r="K13" s="34" t="s">
        <v>149</v>
      </c>
      <c r="N13" s="15"/>
    </row>
    <row r="14" spans="2:17" ht="30" customHeight="1" x14ac:dyDescent="0.2">
      <c r="B14" s="145" t="s">
        <v>56</v>
      </c>
      <c r="C14" s="146"/>
      <c r="D14" s="147" t="s">
        <v>352</v>
      </c>
      <c r="K14" s="34" t="s">
        <v>150</v>
      </c>
    </row>
    <row r="15" spans="2:17" ht="6.75" customHeight="1" x14ac:dyDescent="0.2"/>
    <row r="16" spans="2:17" ht="27.75" customHeight="1" x14ac:dyDescent="0.2">
      <c r="B16" s="9"/>
      <c r="C16" s="10"/>
      <c r="D16" s="2" t="s">
        <v>151</v>
      </c>
      <c r="F16" s="165" t="b">
        <v>0</v>
      </c>
      <c r="H16" s="26">
        <f>IF(F16=FALSE,-0.1,0)</f>
        <v>-0.1</v>
      </c>
      <c r="I16" s="26">
        <f>IF(F16=FALSE,-0.2,0)</f>
        <v>-0.2</v>
      </c>
      <c r="K16" s="34" t="s">
        <v>152</v>
      </c>
      <c r="M16" s="23"/>
      <c r="N16" s="15"/>
      <c r="O16" s="14" t="str">
        <f>IF(H16&lt;0,K16&amp;CHAR(10),"")</f>
        <v xml:space="preserve">Het toepassen van Privacy by Design in de ontwerpstappen wordt organisatiebreed op elkaar afgestemd en gestandaardiseerd (conform paragraaf 2.5 handleiding Privacy by Design).
</v>
      </c>
      <c r="P16" s="14" t="str">
        <f>O16</f>
        <v xml:space="preserve">Het toepassen van Privacy by Design in de ontwerpstappen wordt organisatiebreed op elkaar afgestemd en gestandaardiseerd (conform paragraaf 2.5 handleiding Privacy by Design).
</v>
      </c>
      <c r="Q16" s="21" t="str">
        <f>O16</f>
        <v xml:space="preserve">Het toepassen van Privacy by Design in de ontwerpstappen wordt organisatiebreed op elkaar afgestemd en gestandaardiseerd (conform paragraaf 2.5 handleiding Privacy by Design).
</v>
      </c>
    </row>
    <row r="17" spans="2:17" ht="6.75" customHeight="1" x14ac:dyDescent="0.2">
      <c r="F17" s="166"/>
    </row>
    <row r="18" spans="2:17" ht="30" customHeight="1" x14ac:dyDescent="0.2">
      <c r="B18" s="212" t="s">
        <v>49</v>
      </c>
      <c r="C18" s="148"/>
      <c r="D18" s="141" t="s">
        <v>353</v>
      </c>
      <c r="F18" s="165">
        <v>0</v>
      </c>
      <c r="G18" s="27">
        <f>IFERROR(CHOOSE(F18,-0.2,0,0,0),0)</f>
        <v>0</v>
      </c>
      <c r="H18" s="27">
        <f>IFERROR(CHOOSE(F18,-0.4,-0.2,0,0),0)</f>
        <v>0</v>
      </c>
      <c r="I18" s="26">
        <f>IFERROR(CHOOSE(F18,-0.6,-0.4,-0.2,0),0)</f>
        <v>0</v>
      </c>
    </row>
    <row r="19" spans="2:17" ht="30" customHeight="1" x14ac:dyDescent="0.2">
      <c r="B19" s="213"/>
      <c r="C19" s="138"/>
      <c r="D19" s="143" t="s">
        <v>354</v>
      </c>
      <c r="K19" s="34" t="s">
        <v>153</v>
      </c>
      <c r="M19" s="20" t="str">
        <f>IFERROR(CHOOSE($F$18,K19&amp;CHAR(10),"","",""),"")</f>
        <v/>
      </c>
      <c r="N19" s="14" t="str">
        <f>IFERROR(CHOOSE($F$18,K20&amp;CHAR(10),K20&amp;CHAR(10),"",""),"")</f>
        <v/>
      </c>
      <c r="O19" s="14" t="str">
        <f>IFERROR(CHOOSE($F$18,K21&amp;CHAR(10),K21&amp;CHAR(10),K21&amp;CHAR(10),""),"")</f>
        <v/>
      </c>
      <c r="P19" s="14" t="str">
        <f>O19</f>
        <v/>
      </c>
      <c r="Q19" s="21" t="str">
        <f>O19</f>
        <v/>
      </c>
    </row>
    <row r="20" spans="2:17" ht="30" customHeight="1" x14ac:dyDescent="0.2">
      <c r="B20" s="144"/>
      <c r="C20" s="138"/>
      <c r="D20" s="143" t="s">
        <v>355</v>
      </c>
      <c r="K20" s="34" t="s">
        <v>154</v>
      </c>
      <c r="N20" s="15"/>
    </row>
    <row r="21" spans="2:17" ht="30" customHeight="1" x14ac:dyDescent="0.2">
      <c r="B21" s="145" t="s">
        <v>56</v>
      </c>
      <c r="C21" s="146"/>
      <c r="D21" s="147" t="s">
        <v>430</v>
      </c>
      <c r="K21" s="34" t="s">
        <v>155</v>
      </c>
    </row>
    <row r="22" spans="2:17" ht="6.75" customHeight="1" x14ac:dyDescent="0.2"/>
    <row r="23" spans="2:17" ht="27.75" customHeight="1" x14ac:dyDescent="0.2">
      <c r="B23" s="9"/>
      <c r="C23" s="10"/>
      <c r="D23" s="2" t="s">
        <v>156</v>
      </c>
      <c r="F23" s="165" t="b">
        <v>0</v>
      </c>
      <c r="H23" s="27">
        <f>IF(F23=FALSE,-0.2,0)</f>
        <v>-0.2</v>
      </c>
      <c r="K23" s="34" t="s">
        <v>158</v>
      </c>
      <c r="M23" s="23"/>
      <c r="N23" s="15"/>
      <c r="O23" s="14" t="str">
        <f>IF(H23&lt;0,K23&amp;CHAR(10),"")</f>
        <v xml:space="preserve">De GEB wordt onderdeel van een formeel vastgestelde risicomanagement aanpak.
</v>
      </c>
      <c r="P23" s="14" t="str">
        <f>O23</f>
        <v xml:space="preserve">De GEB wordt onderdeel van een formeel vastgestelde risicomanagement aanpak.
</v>
      </c>
      <c r="Q23" s="21" t="str">
        <f>O23</f>
        <v xml:space="preserve">De GEB wordt onderdeel van een formeel vastgestelde risicomanagement aanpak.
</v>
      </c>
    </row>
    <row r="24" spans="2:17" ht="6.75" customHeight="1" x14ac:dyDescent="0.2"/>
    <row r="25" spans="2:17" ht="27.75" customHeight="1" x14ac:dyDescent="0.2">
      <c r="B25" s="9"/>
      <c r="C25" s="11"/>
      <c r="D25" s="2" t="s">
        <v>157</v>
      </c>
      <c r="F25" s="165" t="b">
        <v>0</v>
      </c>
      <c r="I25" s="26">
        <f>IF(F25=FALSE,-0.2,0)</f>
        <v>-0.2</v>
      </c>
      <c r="K25" s="34" t="s">
        <v>157</v>
      </c>
      <c r="O25" s="14" t="str">
        <f>IF(I25&lt;0,K25&amp;CHAR(10),"")</f>
        <v xml:space="preserve">De plannen voor het mitigeren van de risico’s worden meegenomen in de plan- en control cyclus van de organisatie.
</v>
      </c>
      <c r="P25" s="14" t="str">
        <f>O25</f>
        <v xml:space="preserve">De plannen voor het mitigeren van de risico’s worden meegenomen in de plan- en control cyclus van de organisatie.
</v>
      </c>
      <c r="Q25" s="21" t="str">
        <f>O25</f>
        <v xml:space="preserve">De plannen voor het mitigeren van de risico’s worden meegenomen in de plan- en control cyclus van de organisatie.
</v>
      </c>
    </row>
    <row r="26" spans="2:17" s="63" customFormat="1" ht="6.75" customHeight="1" thickBot="1" x14ac:dyDescent="0.25">
      <c r="B26" s="41"/>
      <c r="C26" s="41"/>
      <c r="D26" s="65"/>
      <c r="E26" s="54"/>
      <c r="F26" s="168"/>
      <c r="G26" s="55"/>
      <c r="H26" s="55"/>
      <c r="I26" s="56"/>
      <c r="J26" s="57"/>
      <c r="K26" s="58"/>
      <c r="L26" s="59"/>
      <c r="M26" s="60"/>
      <c r="N26" s="61"/>
      <c r="O26" s="64"/>
      <c r="P26" s="64"/>
      <c r="Q26" s="62"/>
    </row>
    <row r="27" spans="2:17" ht="30" customHeight="1" thickBot="1" x14ac:dyDescent="0.25">
      <c r="B27" s="94" t="str">
        <f ca="1">IF(ambitie&lt;4,HYPERLINK(CONCATENATE("[",filenaam,"]","B02!B1"), "Klik hier om naar het vorige criterium te gaan"),HYPERLINK(CONCATENATE("[",filenaam,"]","B03!D29"),""))</f>
        <v/>
      </c>
      <c r="D27" s="94" t="str">
        <f ca="1">IF(ambitie&lt;4,HYPERLINK(CONCATENATE("[",filenaam,"]","U01!B1"),"Klik hier om naar het volgende criterium te gaan"&amp;CHAR(10)&amp;"(de vragen op volwassenheidsniveau 4 en 5 zijn niet van toepassing)"),HYPERLINK(CONCATENATE("[",filenaam,"]","B03!D29"),"Hier volgen de vragen op volwassenheidsniveau 4"))</f>
        <v>Hier volgen de vragen op volwassenheidsniveau 4</v>
      </c>
      <c r="E27" s="172" t="s">
        <v>579</v>
      </c>
      <c r="H27" s="27">
        <f>IFERROR(CHOOSE(F4,0,SUM(G4:G25),SUM(H4:H25),SUM(I4:I25)),0)</f>
        <v>0</v>
      </c>
    </row>
    <row r="28" spans="2:17" ht="6.75" customHeight="1" x14ac:dyDescent="0.2">
      <c r="B28" s="31"/>
      <c r="D28" s="95"/>
    </row>
    <row r="29" spans="2:17" ht="27.75" customHeight="1" x14ac:dyDescent="0.2">
      <c r="B29" s="29"/>
      <c r="C29" s="1"/>
      <c r="D29" s="5" t="s">
        <v>159</v>
      </c>
      <c r="F29" s="165" t="b">
        <v>0</v>
      </c>
      <c r="G29" s="27">
        <f>IF(F29=FALSE,-0.5,0)</f>
        <v>-0.5</v>
      </c>
      <c r="K29" s="34" t="s">
        <v>161</v>
      </c>
      <c r="P29" s="14" t="str">
        <f>IF(AND(ambitie&gt;3,G29&lt;0),K29&amp;CHAR(10),"")</f>
        <v xml:space="preserve">Het beeld van de effecten van de risico’s op de bedrijfsvoering wordt compleet en actueel gemaakt; ook bij iedere verandering in de verwerking van de persoonsgegevens.
</v>
      </c>
      <c r="Q29" s="21" t="str">
        <f>P29</f>
        <v xml:space="preserve">Het beeld van de effecten van de risico’s op de bedrijfsvoering wordt compleet en actueel gemaakt; ook bij iedere verandering in de verwerking van de persoonsgegevens.
</v>
      </c>
    </row>
    <row r="30" spans="2:17" ht="6.75" customHeight="1" x14ac:dyDescent="0.2">
      <c r="P30" s="15"/>
      <c r="Q30" s="22"/>
    </row>
    <row r="31" spans="2:17" ht="27.75" customHeight="1" x14ac:dyDescent="0.2">
      <c r="B31" s="9"/>
      <c r="C31" s="10"/>
      <c r="D31" s="5" t="s">
        <v>160</v>
      </c>
      <c r="F31" s="165" t="b">
        <v>0</v>
      </c>
      <c r="G31" s="27">
        <f>IF(F31=FALSE,-0.5,0)</f>
        <v>-0.5</v>
      </c>
      <c r="H31" s="27">
        <f>IF(ambitie&gt;3,niveau3+(niveau3/3)*(1+G29+G31),niveau3)</f>
        <v>0</v>
      </c>
      <c r="K31" s="34" t="s">
        <v>162</v>
      </c>
      <c r="P31" s="14" t="str">
        <f>IF(AND(ambitie&gt;3,G31&lt;0),K31&amp;CHAR(10),"")</f>
        <v xml:space="preserve">De kwaliteit (zoals actualiteit en bruikbaarheid) van rapportages en plannen worden meetbaar en inzichtelijk gemaakt op ieder niveau.
</v>
      </c>
      <c r="Q31" s="21" t="str">
        <f>P31</f>
        <v xml:space="preserve">De kwaliteit (zoals actualiteit en bruikbaarheid) van rapportages en plannen worden meetbaar en inzichtelijk gemaakt op ieder niveau.
</v>
      </c>
    </row>
    <row r="32" spans="2:17" s="63" customFormat="1" ht="6.75" customHeight="1" thickBot="1" x14ac:dyDescent="0.25">
      <c r="B32" s="41"/>
      <c r="C32" s="41"/>
      <c r="D32" s="53"/>
      <c r="E32" s="54"/>
      <c r="F32" s="168"/>
      <c r="G32" s="55"/>
      <c r="H32" s="55"/>
      <c r="I32" s="56"/>
      <c r="J32" s="57"/>
      <c r="K32" s="58"/>
      <c r="L32" s="59"/>
      <c r="M32" s="60"/>
      <c r="N32" s="61"/>
      <c r="O32" s="61"/>
      <c r="P32" s="64"/>
      <c r="Q32" s="62"/>
    </row>
    <row r="33" spans="2:17" ht="30" customHeight="1" thickBot="1" x14ac:dyDescent="0.25">
      <c r="B33" s="94" t="str">
        <f ca="1">IF(ambitie=4,HYPERLINK(CONCATENATE("[",filenaam,"]","B02!B1"), "Klik hier om naar het vorige criterium te gaan"),HYPERLINK(CONCATENATE("[",filenaam,"]","B03!D35"),""))</f>
        <v>Klik hier om naar het vorige criterium te gaan</v>
      </c>
      <c r="D33" s="94" t="str">
        <f ca="1">IF(ambitie=4,HYPERLINK(CONCATENATE("[",filenaam,"]","U01!B1"),"Klik hier om naar het volgende criterium te gaan"&amp;CHAR(10)&amp;"(de vraag op volwassenheidsniveau 5 is niet van toepassing)"),HYPERLINK(CONCATENATE("[",filenaam,"]","B03!D35"),"Hier volgt de vraag op volwassenheidsniveau 5"))</f>
        <v>Klik hier om naar het volgende criterium te gaan
(de vraag op volwassenheidsniveau 5 is niet van toepassing)</v>
      </c>
    </row>
    <row r="34" spans="2:17" ht="6.75" customHeight="1" x14ac:dyDescent="0.2">
      <c r="B34" s="31"/>
      <c r="D34" s="95"/>
    </row>
    <row r="35" spans="2:17" ht="30.75" customHeight="1" x14ac:dyDescent="0.2">
      <c r="B35" s="9"/>
      <c r="C35" s="10"/>
      <c r="D35" s="5" t="s">
        <v>10</v>
      </c>
      <c r="F35" s="165" t="b">
        <v>0</v>
      </c>
      <c r="H35" s="27">
        <f>IF(AND(ambitie&gt;4,H31=4,F35),5,H31)</f>
        <v>0</v>
      </c>
      <c r="K35" s="34" t="s">
        <v>163</v>
      </c>
      <c r="Q35" s="21" t="str">
        <f>IF(OR(ambitie&lt;5,F35),"",K35&amp;CHAR(10))</f>
        <v/>
      </c>
    </row>
    <row r="36" spans="2:17" s="63" customFormat="1" ht="6.75" customHeight="1" thickBot="1" x14ac:dyDescent="0.25">
      <c r="B36" s="41"/>
      <c r="C36" s="41"/>
      <c r="D36" s="53"/>
      <c r="E36" s="54"/>
      <c r="F36" s="168"/>
      <c r="G36" s="55"/>
      <c r="H36" s="55"/>
      <c r="I36" s="56"/>
      <c r="J36" s="57"/>
      <c r="K36" s="58"/>
      <c r="L36" s="59"/>
      <c r="M36" s="60"/>
      <c r="N36" s="61"/>
      <c r="O36" s="61"/>
      <c r="P36" s="61"/>
      <c r="Q36" s="62"/>
    </row>
    <row r="37" spans="2:17" ht="30" customHeight="1" thickBot="1" x14ac:dyDescent="0.25">
      <c r="B37" s="94" t="str">
        <f ca="1">IF(ambitie=5,HYPERLINK(CONCATENATE("[",filenaam,"]","B02!B1"), "Klik hier om naar het vorige criterium te gaan"),HYPERLINK(CONCATENATE("[",filenaam,"]","B03!D35"),""))</f>
        <v/>
      </c>
      <c r="D37" s="94" t="str">
        <f ca="1">IF(ambitie=5,HYPERLINK(CONCATENATE("[",filenaam,"]","U01!B1"),"Klik hier om naar het volgende criterium te gaan"),HYPERLINK(CONCATENATE("[",filenaam,"]","B03!D35"),""))</f>
        <v/>
      </c>
      <c r="H37" s="27">
        <f>MAX(H27:H35)</f>
        <v>0</v>
      </c>
    </row>
    <row r="38" spans="2:17" ht="21" customHeight="1" x14ac:dyDescent="0.2">
      <c r="D38" s="97"/>
    </row>
    <row r="39" spans="2:17" ht="254.25" customHeight="1" x14ac:dyDescent="0.2">
      <c r="M39" s="24" t="str">
        <f>M4&amp;M9&amp;M12&amp;M16&amp;M19&amp;M23&amp;M25&amp;M29&amp;M31&amp;M35</f>
        <v/>
      </c>
      <c r="N39" s="24" t="str">
        <f>N4&amp;N9&amp;N12&amp;N16&amp;N19&amp;N23&amp;N25&amp;N29&amp;N31&amp;N35</f>
        <v/>
      </c>
      <c r="O39" s="24" t="str">
        <f>O4&amp;O9&amp;O12&amp;O16&amp;O19&amp;O23&amp;O25&amp;O29&amp;O31&amp;O35</f>
        <v xml:space="preserve">De opzet van de GEB-en wordt organisatiebreed op elkaar afgestemd en gestandaardiseerd.
Het toepassen van Privacy by Design in de ontwerpstappen wordt organisatiebreed op elkaar afgestemd en gestandaardiseerd (conform paragraaf 2.5 handleiding Privacy by Design).
De GEB wordt onderdeel van een formeel vastgestelde risicomanagement aanpak.
De plannen voor het mitigeren van de risico’s worden meegenomen in de plan- en control cyclus van de organisatie.
</v>
      </c>
      <c r="P39" s="24" t="str">
        <f>P4&amp;P9&amp;P12&amp;P16&amp;P19&amp;P23&amp;P25&amp;P29&amp;P31&amp;P35</f>
        <v xml:space="preserve">De opzet van de GEB-en wordt organisatiebreed op elkaar afgestemd en gestandaardiseerd.
Het toepassen van Privacy by Design in de ontwerpstappen wordt organisatiebreed op elkaar afgestemd en gestandaardiseerd (conform paragraaf 2.5 handleiding Privacy by Design).
De GEB wordt onderdeel van een formeel vastgestelde risicomanagement aanpak.
De plannen voor het mitigeren van de risico’s worden meegenomen in de plan- en control cyclus van de organisatie.
Het beeld van de effecten van de risico’s op de bedrijfsvoering wordt compleet en actueel gemaakt; ook bij iedere verandering in de verwerking van de persoonsgegevens.
De kwaliteit (zoals actualiteit en bruikbaarheid) van rapportages en plannen worden meetbaar en inzichtelijk gemaakt op ieder niveau.
</v>
      </c>
      <c r="Q39" s="24" t="str">
        <f>Q4&amp;Q9&amp;Q12&amp;Q16&amp;Q19&amp;Q23&amp;Q25&amp;Q29&amp;Q31&amp;Q35</f>
        <v xml:space="preserve">De opzet van de GEB-en wordt organisatiebreed op elkaar afgestemd en gestandaardiseerd.
Het toepassen van Privacy by Design in de ontwerpstappen wordt organisatiebreed op elkaar afgestemd en gestandaardiseerd (conform paragraaf 2.5 handleiding Privacy by Design).
De GEB wordt onderdeel van een formeel vastgestelde risicomanagement aanpak.
De plannen voor het mitigeren van de risico’s worden meegenomen in de plan- en control cyclus van de organisatie.
Het beeld van de effecten van de risico’s op de bedrijfsvoering wordt compleet en actueel gemaakt; ook bij iedere verandering in de verwerking van de persoonsgegevens.
De kwaliteit (zoals actualiteit en bruikbaarheid) van rapportages en plannen worden meetbaar en inzichtelijk gemaakt op ieder niveau.
</v>
      </c>
    </row>
  </sheetData>
  <sheetProtection password="CB51" sheet="1" objects="1" scenarios="1"/>
  <mergeCells count="5">
    <mergeCell ref="B1:D1"/>
    <mergeCell ref="B2:D2"/>
    <mergeCell ref="B4:B5"/>
    <mergeCell ref="B11:B12"/>
    <mergeCell ref="B18:B19"/>
  </mergeCells>
  <conditionalFormatting sqref="C29">
    <cfRule type="expression" dxfId="327" priority="61" stopIfTrue="1">
      <formula>$H$27&lt;2.99</formula>
    </cfRule>
  </conditionalFormatting>
  <conditionalFormatting sqref="C31:C32">
    <cfRule type="expression" dxfId="326" priority="60" stopIfTrue="1">
      <formula>$H$27&lt;2.99</formula>
    </cfRule>
  </conditionalFormatting>
  <conditionalFormatting sqref="C35:C36">
    <cfRule type="expression" dxfId="325" priority="59" stopIfTrue="1">
      <formula>$H$27&lt;2.99</formula>
    </cfRule>
  </conditionalFormatting>
  <conditionalFormatting sqref="B28">
    <cfRule type="expression" dxfId="324" priority="56">
      <formula>$H$27&lt;2.99</formula>
    </cfRule>
  </conditionalFormatting>
  <conditionalFormatting sqref="D28">
    <cfRule type="expression" dxfId="323" priority="50">
      <formula>"$H$18&lt;2,99"</formula>
    </cfRule>
  </conditionalFormatting>
  <conditionalFormatting sqref="D29">
    <cfRule type="expression" dxfId="322" priority="49" stopIfTrue="1">
      <formula>ambitie&lt;4</formula>
    </cfRule>
  </conditionalFormatting>
  <conditionalFormatting sqref="D31:D32">
    <cfRule type="expression" dxfId="321" priority="48" stopIfTrue="1">
      <formula>ambitie&lt;4</formula>
    </cfRule>
  </conditionalFormatting>
  <conditionalFormatting sqref="B34">
    <cfRule type="expression" dxfId="320" priority="42">
      <formula>$H$27&lt;2.99</formula>
    </cfRule>
  </conditionalFormatting>
  <conditionalFormatting sqref="D35:D36">
    <cfRule type="expression" dxfId="319" priority="40" stopIfTrue="1">
      <formula>ambitie&lt;5</formula>
    </cfRule>
  </conditionalFormatting>
  <conditionalFormatting sqref="D34">
    <cfRule type="expression" dxfId="318" priority="39">
      <formula>ambitie&lt;4</formula>
    </cfRule>
  </conditionalFormatting>
  <conditionalFormatting sqref="D33">
    <cfRule type="expression" dxfId="317" priority="30">
      <formula>ambitie&lt;&gt;4</formula>
    </cfRule>
    <cfRule type="expression" dxfId="316" priority="31">
      <formula>ambitie=4</formula>
    </cfRule>
  </conditionalFormatting>
  <conditionalFormatting sqref="D27">
    <cfRule type="expression" dxfId="315" priority="28">
      <formula>ambitie&gt;3</formula>
    </cfRule>
    <cfRule type="expression" dxfId="314" priority="29">
      <formula>ambitie&lt;4</formula>
    </cfRule>
  </conditionalFormatting>
  <conditionalFormatting sqref="B27">
    <cfRule type="expression" dxfId="313" priority="16">
      <formula>ambitie&gt;3</formula>
    </cfRule>
    <cfRule type="expression" dxfId="312" priority="17">
      <formula>ambitie&lt;4</formula>
    </cfRule>
  </conditionalFormatting>
  <conditionalFormatting sqref="B33">
    <cfRule type="expression" dxfId="311" priority="14">
      <formula>ambitie&lt;&gt;4</formula>
    </cfRule>
    <cfRule type="expression" dxfId="310" priority="15">
      <formula>ambitie=4</formula>
    </cfRule>
  </conditionalFormatting>
  <conditionalFormatting sqref="B37">
    <cfRule type="expression" dxfId="309" priority="10">
      <formula>ambitie&lt;5</formula>
    </cfRule>
    <cfRule type="expression" dxfId="308" priority="11">
      <formula>ambitie=5</formula>
    </cfRule>
  </conditionalFormatting>
  <conditionalFormatting sqref="D37">
    <cfRule type="expression" dxfId="307" priority="8">
      <formula>ambitie&lt;5</formula>
    </cfRule>
    <cfRule type="expression" dxfId="306" priority="9">
      <formula>ambitie=5</formula>
    </cfRule>
  </conditionalFormatting>
  <conditionalFormatting sqref="B37">
    <cfRule type="expression" dxfId="305" priority="6">
      <formula>ambitie&lt;5</formula>
    </cfRule>
    <cfRule type="expression" dxfId="304" priority="7">
      <formula>ambitie=5</formula>
    </cfRule>
  </conditionalFormatting>
  <conditionalFormatting sqref="D29">
    <cfRule type="expression" dxfId="303" priority="5" stopIfTrue="1">
      <formula>ambitie&lt;4</formula>
    </cfRule>
  </conditionalFormatting>
  <conditionalFormatting sqref="D31">
    <cfRule type="expression" dxfId="302" priority="4" stopIfTrue="1">
      <formula>ambitie&lt;4</formula>
    </cfRule>
  </conditionalFormatting>
  <conditionalFormatting sqref="D35">
    <cfRule type="expression" dxfId="301" priority="3" stopIfTrue="1">
      <formula>ambitie&lt;5</formula>
    </cfRule>
  </conditionalFormatting>
  <conditionalFormatting sqref="E27">
    <cfRule type="expression" dxfId="300" priority="1">
      <formula>$F$4*F$11*F$18=0</formula>
    </cfRule>
  </conditionalFormatting>
  <pageMargins left="0.7" right="0.7" top="0.75" bottom="0.75" header="0.3" footer="0.3"/>
  <pageSetup paperSize="8"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Group Box 1">
              <controlPr locked="0" defaultSize="0" autoFill="0" autoPict="0">
                <anchor moveWithCells="1">
                  <from>
                    <xdr:col>1</xdr:col>
                    <xdr:colOff>0</xdr:colOff>
                    <xdr:row>10</xdr:row>
                    <xdr:rowOff>0</xdr:rowOff>
                  </from>
                  <to>
                    <xdr:col>4</xdr:col>
                    <xdr:colOff>0</xdr:colOff>
                    <xdr:row>14</xdr:row>
                    <xdr:rowOff>12700</xdr:rowOff>
                  </to>
                </anchor>
              </controlPr>
            </control>
          </mc:Choice>
          <mc:Fallback/>
        </mc:AlternateContent>
        <mc:AlternateContent xmlns:mc="http://schemas.openxmlformats.org/markup-compatibility/2006">
          <mc:Choice Requires="x14">
            <control shapeId="34818" r:id="rId5" name="Option Button 2">
              <controlPr defaultSize="0" autoFill="0" autoLine="0" autoPict="0">
                <anchor moveWithCells="1">
                  <from>
                    <xdr:col>2</xdr:col>
                    <xdr:colOff>0</xdr:colOff>
                    <xdr:row>3</xdr:row>
                    <xdr:rowOff>12700</xdr:rowOff>
                  </from>
                  <to>
                    <xdr:col>3</xdr:col>
                    <xdr:colOff>63500</xdr:colOff>
                    <xdr:row>4</xdr:row>
                    <xdr:rowOff>0</xdr:rowOff>
                  </to>
                </anchor>
              </controlPr>
            </control>
          </mc:Choice>
          <mc:Fallback/>
        </mc:AlternateContent>
        <mc:AlternateContent xmlns:mc="http://schemas.openxmlformats.org/markup-compatibility/2006">
          <mc:Choice Requires="x14">
            <control shapeId="34819" r:id="rId6" name="Check Box 3">
              <controlPr defaultSize="0" autoFill="0" autoLine="0" autoPict="0">
                <anchor moveWithCells="1">
                  <from>
                    <xdr:col>2</xdr:col>
                    <xdr:colOff>0</xdr:colOff>
                    <xdr:row>22</xdr:row>
                    <xdr:rowOff>12700</xdr:rowOff>
                  </from>
                  <to>
                    <xdr:col>3</xdr:col>
                    <xdr:colOff>38100</xdr:colOff>
                    <xdr:row>22</xdr:row>
                    <xdr:rowOff>304800</xdr:rowOff>
                  </to>
                </anchor>
              </controlPr>
            </control>
          </mc:Choice>
          <mc:Fallback/>
        </mc:AlternateContent>
        <mc:AlternateContent xmlns:mc="http://schemas.openxmlformats.org/markup-compatibility/2006">
          <mc:Choice Requires="x14">
            <control shapeId="34820" r:id="rId7" name="Check Box 4">
              <controlPr defaultSize="0" autoFill="0" autoLine="0" autoPict="0">
                <anchor moveWithCells="1">
                  <from>
                    <xdr:col>2</xdr:col>
                    <xdr:colOff>0</xdr:colOff>
                    <xdr:row>24</xdr:row>
                    <xdr:rowOff>0</xdr:rowOff>
                  </from>
                  <to>
                    <xdr:col>3</xdr:col>
                    <xdr:colOff>63500</xdr:colOff>
                    <xdr:row>25</xdr:row>
                    <xdr:rowOff>0</xdr:rowOff>
                  </to>
                </anchor>
              </controlPr>
            </control>
          </mc:Choice>
          <mc:Fallback/>
        </mc:AlternateContent>
        <mc:AlternateContent xmlns:mc="http://schemas.openxmlformats.org/markup-compatibility/2006">
          <mc:Choice Requires="x14">
            <control shapeId="34821" r:id="rId8" name="Option Button 5">
              <controlPr defaultSize="0" autoFill="0" autoLine="0" autoPict="0">
                <anchor moveWithCells="1">
                  <from>
                    <xdr:col>2</xdr:col>
                    <xdr:colOff>0</xdr:colOff>
                    <xdr:row>10</xdr:row>
                    <xdr:rowOff>12700</xdr:rowOff>
                  </from>
                  <to>
                    <xdr:col>3</xdr:col>
                    <xdr:colOff>63500</xdr:colOff>
                    <xdr:row>11</xdr:row>
                    <xdr:rowOff>0</xdr:rowOff>
                  </to>
                </anchor>
              </controlPr>
            </control>
          </mc:Choice>
          <mc:Fallback/>
        </mc:AlternateContent>
        <mc:AlternateContent xmlns:mc="http://schemas.openxmlformats.org/markup-compatibility/2006">
          <mc:Choice Requires="x14">
            <control shapeId="34822" r:id="rId9" name="Option Button 6">
              <controlPr defaultSize="0" autoFill="0" autoLine="0" autoPict="0">
                <anchor moveWithCells="1">
                  <from>
                    <xdr:col>2</xdr:col>
                    <xdr:colOff>0</xdr:colOff>
                    <xdr:row>11</xdr:row>
                    <xdr:rowOff>25400</xdr:rowOff>
                  </from>
                  <to>
                    <xdr:col>3</xdr:col>
                    <xdr:colOff>63500</xdr:colOff>
                    <xdr:row>11</xdr:row>
                    <xdr:rowOff>368300</xdr:rowOff>
                  </to>
                </anchor>
              </controlPr>
            </control>
          </mc:Choice>
          <mc:Fallback/>
        </mc:AlternateContent>
        <mc:AlternateContent xmlns:mc="http://schemas.openxmlformats.org/markup-compatibility/2006">
          <mc:Choice Requires="x14">
            <control shapeId="34823" r:id="rId10" name="Option Button 7">
              <controlPr defaultSize="0" autoFill="0" autoLine="0" autoPict="0">
                <anchor moveWithCells="1">
                  <from>
                    <xdr:col>2</xdr:col>
                    <xdr:colOff>12700</xdr:colOff>
                    <xdr:row>12</xdr:row>
                    <xdr:rowOff>12700</xdr:rowOff>
                  </from>
                  <to>
                    <xdr:col>3</xdr:col>
                    <xdr:colOff>63500</xdr:colOff>
                    <xdr:row>13</xdr:row>
                    <xdr:rowOff>0</xdr:rowOff>
                  </to>
                </anchor>
              </controlPr>
            </control>
          </mc:Choice>
          <mc:Fallback/>
        </mc:AlternateContent>
        <mc:AlternateContent xmlns:mc="http://schemas.openxmlformats.org/markup-compatibility/2006">
          <mc:Choice Requires="x14">
            <control shapeId="34824" r:id="rId11" name="Check Box 8">
              <controlPr defaultSize="0" autoFill="0" autoLine="0" autoPict="0">
                <anchor moveWithCells="1">
                  <from>
                    <xdr:col>2</xdr:col>
                    <xdr:colOff>0</xdr:colOff>
                    <xdr:row>28</xdr:row>
                    <xdr:rowOff>12700</xdr:rowOff>
                  </from>
                  <to>
                    <xdr:col>3</xdr:col>
                    <xdr:colOff>63500</xdr:colOff>
                    <xdr:row>29</xdr:row>
                    <xdr:rowOff>0</xdr:rowOff>
                  </to>
                </anchor>
              </controlPr>
            </control>
          </mc:Choice>
          <mc:Fallback/>
        </mc:AlternateContent>
        <mc:AlternateContent xmlns:mc="http://schemas.openxmlformats.org/markup-compatibility/2006">
          <mc:Choice Requires="x14">
            <control shapeId="34825" r:id="rId12" name="Check Box 9">
              <controlPr defaultSize="0" autoFill="0" autoLine="0" autoPict="0">
                <anchor moveWithCells="1">
                  <from>
                    <xdr:col>2</xdr:col>
                    <xdr:colOff>0</xdr:colOff>
                    <xdr:row>30</xdr:row>
                    <xdr:rowOff>0</xdr:rowOff>
                  </from>
                  <to>
                    <xdr:col>3</xdr:col>
                    <xdr:colOff>63500</xdr:colOff>
                    <xdr:row>31</xdr:row>
                    <xdr:rowOff>0</xdr:rowOff>
                  </to>
                </anchor>
              </controlPr>
            </control>
          </mc:Choice>
          <mc:Fallback/>
        </mc:AlternateContent>
        <mc:AlternateContent xmlns:mc="http://schemas.openxmlformats.org/markup-compatibility/2006">
          <mc:Choice Requires="x14">
            <control shapeId="34826" r:id="rId13" name="Check Box 10">
              <controlPr defaultSize="0" autoFill="0" autoLine="0" autoPict="0">
                <anchor moveWithCells="1">
                  <from>
                    <xdr:col>2</xdr:col>
                    <xdr:colOff>12700</xdr:colOff>
                    <xdr:row>34</xdr:row>
                    <xdr:rowOff>12700</xdr:rowOff>
                  </from>
                  <to>
                    <xdr:col>3</xdr:col>
                    <xdr:colOff>38100</xdr:colOff>
                    <xdr:row>35</xdr:row>
                    <xdr:rowOff>0</xdr:rowOff>
                  </to>
                </anchor>
              </controlPr>
            </control>
          </mc:Choice>
          <mc:Fallback/>
        </mc:AlternateContent>
        <mc:AlternateContent xmlns:mc="http://schemas.openxmlformats.org/markup-compatibility/2006">
          <mc:Choice Requires="x14">
            <control shapeId="34828" r:id="rId14" name="Option Button 12">
              <controlPr defaultSize="0" autoFill="0" autoLine="0" autoPict="0">
                <anchor moveWithCells="1">
                  <from>
                    <xdr:col>2</xdr:col>
                    <xdr:colOff>12700</xdr:colOff>
                    <xdr:row>4</xdr:row>
                    <xdr:rowOff>0</xdr:rowOff>
                  </from>
                  <to>
                    <xdr:col>3</xdr:col>
                    <xdr:colOff>63500</xdr:colOff>
                    <xdr:row>5</xdr:row>
                    <xdr:rowOff>0</xdr:rowOff>
                  </to>
                </anchor>
              </controlPr>
            </control>
          </mc:Choice>
          <mc:Fallback/>
        </mc:AlternateContent>
        <mc:AlternateContent xmlns:mc="http://schemas.openxmlformats.org/markup-compatibility/2006">
          <mc:Choice Requires="x14">
            <control shapeId="34829" r:id="rId15" name="Option Button 13">
              <controlPr defaultSize="0" autoFill="0" autoLine="0" autoPict="0">
                <anchor moveWithCells="1">
                  <from>
                    <xdr:col>2</xdr:col>
                    <xdr:colOff>12700</xdr:colOff>
                    <xdr:row>5</xdr:row>
                    <xdr:rowOff>0</xdr:rowOff>
                  </from>
                  <to>
                    <xdr:col>3</xdr:col>
                    <xdr:colOff>63500</xdr:colOff>
                    <xdr:row>6</xdr:row>
                    <xdr:rowOff>0</xdr:rowOff>
                  </to>
                </anchor>
              </controlPr>
            </control>
          </mc:Choice>
          <mc:Fallback/>
        </mc:AlternateContent>
        <mc:AlternateContent xmlns:mc="http://schemas.openxmlformats.org/markup-compatibility/2006">
          <mc:Choice Requires="x14">
            <control shapeId="34830" r:id="rId16" name="Option Button 14">
              <controlPr defaultSize="0" autoFill="0" autoLine="0" autoPict="0">
                <anchor moveWithCells="1">
                  <from>
                    <xdr:col>2</xdr:col>
                    <xdr:colOff>0</xdr:colOff>
                    <xdr:row>6</xdr:row>
                    <xdr:rowOff>12700</xdr:rowOff>
                  </from>
                  <to>
                    <xdr:col>3</xdr:col>
                    <xdr:colOff>63500</xdr:colOff>
                    <xdr:row>6</xdr:row>
                    <xdr:rowOff>368300</xdr:rowOff>
                  </to>
                </anchor>
              </controlPr>
            </control>
          </mc:Choice>
          <mc:Fallback/>
        </mc:AlternateContent>
        <mc:AlternateContent xmlns:mc="http://schemas.openxmlformats.org/markup-compatibility/2006">
          <mc:Choice Requires="x14">
            <control shapeId="34831" r:id="rId17" name="Check Box 15">
              <controlPr defaultSize="0" autoFill="0" autoLine="0" autoPict="0">
                <anchor moveWithCells="1">
                  <from>
                    <xdr:col>2</xdr:col>
                    <xdr:colOff>0</xdr:colOff>
                    <xdr:row>8</xdr:row>
                    <xdr:rowOff>12700</xdr:rowOff>
                  </from>
                  <to>
                    <xdr:col>3</xdr:col>
                    <xdr:colOff>50800</xdr:colOff>
                    <xdr:row>9</xdr:row>
                    <xdr:rowOff>12700</xdr:rowOff>
                  </to>
                </anchor>
              </controlPr>
            </control>
          </mc:Choice>
          <mc:Fallback/>
        </mc:AlternateContent>
        <mc:AlternateContent xmlns:mc="http://schemas.openxmlformats.org/markup-compatibility/2006">
          <mc:Choice Requires="x14">
            <control shapeId="34833" r:id="rId18" name="Check Box 17">
              <controlPr defaultSize="0" autoFill="0" autoLine="0" autoPict="0">
                <anchor moveWithCells="1">
                  <from>
                    <xdr:col>2</xdr:col>
                    <xdr:colOff>0</xdr:colOff>
                    <xdr:row>15</xdr:row>
                    <xdr:rowOff>12700</xdr:rowOff>
                  </from>
                  <to>
                    <xdr:col>3</xdr:col>
                    <xdr:colOff>50800</xdr:colOff>
                    <xdr:row>15</xdr:row>
                    <xdr:rowOff>304800</xdr:rowOff>
                  </to>
                </anchor>
              </controlPr>
            </control>
          </mc:Choice>
          <mc:Fallback/>
        </mc:AlternateContent>
        <mc:AlternateContent xmlns:mc="http://schemas.openxmlformats.org/markup-compatibility/2006">
          <mc:Choice Requires="x14">
            <control shapeId="34834" r:id="rId19" name="Group Box 18">
              <controlPr locked="0" defaultSize="0" autoFill="0" autoPict="0">
                <anchor moveWithCells="1">
                  <from>
                    <xdr:col>1</xdr:col>
                    <xdr:colOff>0</xdr:colOff>
                    <xdr:row>17</xdr:row>
                    <xdr:rowOff>0</xdr:rowOff>
                  </from>
                  <to>
                    <xdr:col>4</xdr:col>
                    <xdr:colOff>25400</xdr:colOff>
                    <xdr:row>21</xdr:row>
                    <xdr:rowOff>12700</xdr:rowOff>
                  </to>
                </anchor>
              </controlPr>
            </control>
          </mc:Choice>
          <mc:Fallback/>
        </mc:AlternateContent>
        <mc:AlternateContent xmlns:mc="http://schemas.openxmlformats.org/markup-compatibility/2006">
          <mc:Choice Requires="x14">
            <control shapeId="34835" r:id="rId20" name="Option Button 19">
              <controlPr defaultSize="0" autoFill="0" autoLine="0" autoPict="0">
                <anchor moveWithCells="1">
                  <from>
                    <xdr:col>2</xdr:col>
                    <xdr:colOff>0</xdr:colOff>
                    <xdr:row>17</xdr:row>
                    <xdr:rowOff>12700</xdr:rowOff>
                  </from>
                  <to>
                    <xdr:col>3</xdr:col>
                    <xdr:colOff>63500</xdr:colOff>
                    <xdr:row>18</xdr:row>
                    <xdr:rowOff>12700</xdr:rowOff>
                  </to>
                </anchor>
              </controlPr>
            </control>
          </mc:Choice>
          <mc:Fallback/>
        </mc:AlternateContent>
        <mc:AlternateContent xmlns:mc="http://schemas.openxmlformats.org/markup-compatibility/2006">
          <mc:Choice Requires="x14">
            <control shapeId="34836" r:id="rId21" name="Option Button 20">
              <controlPr defaultSize="0" autoFill="0" autoLine="0" autoPict="0">
                <anchor moveWithCells="1">
                  <from>
                    <xdr:col>2</xdr:col>
                    <xdr:colOff>0</xdr:colOff>
                    <xdr:row>18</xdr:row>
                    <xdr:rowOff>25400</xdr:rowOff>
                  </from>
                  <to>
                    <xdr:col>3</xdr:col>
                    <xdr:colOff>63500</xdr:colOff>
                    <xdr:row>19</xdr:row>
                    <xdr:rowOff>12700</xdr:rowOff>
                  </to>
                </anchor>
              </controlPr>
            </control>
          </mc:Choice>
          <mc:Fallback/>
        </mc:AlternateContent>
        <mc:AlternateContent xmlns:mc="http://schemas.openxmlformats.org/markup-compatibility/2006">
          <mc:Choice Requires="x14">
            <control shapeId="34837" r:id="rId22" name="Option Button 21">
              <controlPr defaultSize="0" autoFill="0" autoLine="0" autoPict="0">
                <anchor moveWithCells="1">
                  <from>
                    <xdr:col>2</xdr:col>
                    <xdr:colOff>12700</xdr:colOff>
                    <xdr:row>19</xdr:row>
                    <xdr:rowOff>12700</xdr:rowOff>
                  </from>
                  <to>
                    <xdr:col>3</xdr:col>
                    <xdr:colOff>63500</xdr:colOff>
                    <xdr:row>19</xdr:row>
                    <xdr:rowOff>368300</xdr:rowOff>
                  </to>
                </anchor>
              </controlPr>
            </control>
          </mc:Choice>
          <mc:Fallback/>
        </mc:AlternateContent>
        <mc:AlternateContent xmlns:mc="http://schemas.openxmlformats.org/markup-compatibility/2006">
          <mc:Choice Requires="x14">
            <control shapeId="34839" r:id="rId23" name="Check Box 23">
              <controlPr defaultSize="0" autoFill="0" autoLine="0" autoPict="0">
                <anchor moveWithCells="1">
                  <from>
                    <xdr:col>2</xdr:col>
                    <xdr:colOff>0</xdr:colOff>
                    <xdr:row>15</xdr:row>
                    <xdr:rowOff>12700</xdr:rowOff>
                  </from>
                  <to>
                    <xdr:col>3</xdr:col>
                    <xdr:colOff>50800</xdr:colOff>
                    <xdr:row>15</xdr:row>
                    <xdr:rowOff>304800</xdr:rowOff>
                  </to>
                </anchor>
              </controlPr>
            </control>
          </mc:Choice>
          <mc:Fallback/>
        </mc:AlternateContent>
        <mc:AlternateContent xmlns:mc="http://schemas.openxmlformats.org/markup-compatibility/2006">
          <mc:Choice Requires="x14">
            <control shapeId="34841" r:id="rId24" name="Option Button 25">
              <controlPr defaultSize="0" autoFill="0" autoLine="0" autoPict="0">
                <anchor moveWithCells="1">
                  <from>
                    <xdr:col>2</xdr:col>
                    <xdr:colOff>0</xdr:colOff>
                    <xdr:row>13</xdr:row>
                    <xdr:rowOff>0</xdr:rowOff>
                  </from>
                  <to>
                    <xdr:col>3</xdr:col>
                    <xdr:colOff>63500</xdr:colOff>
                    <xdr:row>14</xdr:row>
                    <xdr:rowOff>0</xdr:rowOff>
                  </to>
                </anchor>
              </controlPr>
            </control>
          </mc:Choice>
          <mc:Fallback/>
        </mc:AlternateContent>
        <mc:AlternateContent xmlns:mc="http://schemas.openxmlformats.org/markup-compatibility/2006">
          <mc:Choice Requires="x14">
            <control shapeId="34845" r:id="rId25" name="Option Button 29">
              <controlPr defaultSize="0" autoFill="0" autoLine="0" autoPict="0">
                <anchor moveWithCells="1">
                  <from>
                    <xdr:col>2</xdr:col>
                    <xdr:colOff>0</xdr:colOff>
                    <xdr:row>20</xdr:row>
                    <xdr:rowOff>0</xdr:rowOff>
                  </from>
                  <to>
                    <xdr:col>3</xdr:col>
                    <xdr:colOff>63500</xdr:colOff>
                    <xdr:row>20</xdr:row>
                    <xdr:rowOff>368300</xdr:rowOff>
                  </to>
                </anchor>
              </controlPr>
            </control>
          </mc:Choice>
          <mc:Fallback/>
        </mc:AlternateContent>
      </controls>
    </mc:Choice>
    <mc:Fallback/>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enableFormatConditionsCalculation="0">
    <pageSetUpPr fitToPage="1"/>
  </sheetPr>
  <dimension ref="B1:S30"/>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customWidth="1"/>
    <col min="6" max="6" width="9.1640625" style="165" hidden="1" customWidth="1"/>
    <col min="7" max="8" width="5.83203125" style="27" hidden="1" customWidth="1"/>
    <col min="9" max="9" width="5.8320312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19" width="9.1640625" style="8" hidden="1" customWidth="1"/>
    <col min="20" max="16384" width="8.83203125" style="8"/>
  </cols>
  <sheetData>
    <row r="1" spans="2:17" ht="16" thickBot="1" x14ac:dyDescent="0.25">
      <c r="B1" s="204" t="s">
        <v>91</v>
      </c>
      <c r="C1" s="205"/>
      <c r="D1" s="206"/>
      <c r="F1" s="164" t="s">
        <v>2</v>
      </c>
      <c r="H1" s="26" t="s">
        <v>3</v>
      </c>
      <c r="M1" s="18" t="s">
        <v>4</v>
      </c>
    </row>
    <row r="2" spans="2:17" ht="144" customHeight="1" thickBot="1" x14ac:dyDescent="0.25">
      <c r="B2" s="207" t="s">
        <v>575</v>
      </c>
      <c r="C2" s="208"/>
      <c r="D2" s="214"/>
      <c r="G2" s="27">
        <v>1</v>
      </c>
      <c r="H2" s="27">
        <v>2</v>
      </c>
      <c r="I2" s="26">
        <v>3</v>
      </c>
      <c r="M2" s="18">
        <v>1</v>
      </c>
      <c r="N2" s="13">
        <v>2</v>
      </c>
      <c r="O2" s="13">
        <v>3</v>
      </c>
      <c r="P2" s="13">
        <v>4</v>
      </c>
      <c r="Q2" s="19">
        <v>5</v>
      </c>
    </row>
    <row r="3" spans="2:17" ht="6.75" customHeight="1" x14ac:dyDescent="0.2">
      <c r="D3" s="93"/>
    </row>
    <row r="4" spans="2:17" ht="30" customHeight="1" x14ac:dyDescent="0.2">
      <c r="B4" s="212" t="s">
        <v>428</v>
      </c>
      <c r="C4" s="140"/>
      <c r="D4" s="141" t="s">
        <v>356</v>
      </c>
      <c r="F4" s="165">
        <v>0</v>
      </c>
      <c r="G4" s="27">
        <f>IFERROR(CHOOSE(F4,0,1,0,0),0)</f>
        <v>0</v>
      </c>
      <c r="H4" s="27">
        <f>IFERROR(CHOOSE(F4,0,0,2,0),0)</f>
        <v>0</v>
      </c>
      <c r="I4" s="26">
        <f>IFERROR(CHOOSE(F4,0,0,0,3),0)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357</v>
      </c>
      <c r="K5" s="34" t="s">
        <v>164</v>
      </c>
      <c r="N5" s="15"/>
      <c r="O5" s="15"/>
      <c r="P5" s="15"/>
      <c r="Q5" s="22"/>
    </row>
    <row r="6" spans="2:17" ht="30" customHeight="1" x14ac:dyDescent="0.2">
      <c r="B6" s="144"/>
      <c r="C6" s="138"/>
      <c r="D6" s="143" t="s">
        <v>358</v>
      </c>
      <c r="K6" s="34" t="s">
        <v>165</v>
      </c>
    </row>
    <row r="7" spans="2:17" ht="30" customHeight="1" x14ac:dyDescent="0.2">
      <c r="B7" s="145" t="s">
        <v>56</v>
      </c>
      <c r="C7" s="146"/>
      <c r="D7" s="147" t="s">
        <v>359</v>
      </c>
      <c r="K7" s="34" t="s">
        <v>166</v>
      </c>
    </row>
    <row r="8" spans="2:17" ht="6.75" customHeight="1" x14ac:dyDescent="0.2">
      <c r="D8" s="93"/>
    </row>
    <row r="9" spans="2:17" ht="30" customHeight="1" x14ac:dyDescent="0.2">
      <c r="B9" s="212" t="s">
        <v>429</v>
      </c>
      <c r="C9" s="140"/>
      <c r="D9" s="141" t="s">
        <v>360</v>
      </c>
      <c r="F9" s="165">
        <v>0</v>
      </c>
      <c r="G9" s="27">
        <f>IFERROR(CHOOSE(F9,-0.25,0,0,0),0)</f>
        <v>0</v>
      </c>
      <c r="H9" s="27">
        <f>IFERROR(CHOOSE(F9,-0.5,-0.25,0,0),0)</f>
        <v>0</v>
      </c>
      <c r="I9" s="26">
        <f>IFERROR(CHOOSE(F9,-0.75,-0.5,-0.25,0),0)</f>
        <v>0</v>
      </c>
      <c r="M9" s="20" t="str">
        <f>IFERROR(CHOOSE($F$9,K10&amp;CHAR(10),"","",""),"")</f>
        <v/>
      </c>
      <c r="N9" s="14" t="str">
        <f>IFERROR(CHOOSE($F$9,K11&amp;CHAR(10),K11&amp;CHAR(10),"",""),"")</f>
        <v/>
      </c>
      <c r="O9" s="14" t="str">
        <f>IFERROR(CHOOSE($F$9,K12&amp;CHAR(10),K12&amp;CHAR(10),K12&amp;CHAR(10),""),"")</f>
        <v/>
      </c>
      <c r="P9" s="14" t="str">
        <f>O9</f>
        <v/>
      </c>
      <c r="Q9" s="21" t="str">
        <f>O9</f>
        <v/>
      </c>
    </row>
    <row r="10" spans="2:17" ht="30" customHeight="1" x14ac:dyDescent="0.2">
      <c r="B10" s="213"/>
      <c r="C10" s="138"/>
      <c r="D10" s="143" t="s">
        <v>361</v>
      </c>
      <c r="K10" s="34" t="s">
        <v>167</v>
      </c>
      <c r="N10" s="15"/>
    </row>
    <row r="11" spans="2:17" ht="30" customHeight="1" x14ac:dyDescent="0.2">
      <c r="B11" s="144"/>
      <c r="C11" s="138"/>
      <c r="D11" s="143" t="s">
        <v>362</v>
      </c>
      <c r="K11" s="34" t="s">
        <v>168</v>
      </c>
      <c r="N11" s="15"/>
    </row>
    <row r="12" spans="2:17" ht="30" customHeight="1" x14ac:dyDescent="0.2">
      <c r="B12" s="145" t="s">
        <v>56</v>
      </c>
      <c r="C12" s="146"/>
      <c r="D12" s="147" t="s">
        <v>363</v>
      </c>
      <c r="K12" s="34" t="s">
        <v>169</v>
      </c>
    </row>
    <row r="13" spans="2:17" ht="6.75" customHeight="1" x14ac:dyDescent="0.2"/>
    <row r="14" spans="2:17" ht="37.5" customHeight="1" x14ac:dyDescent="0.2">
      <c r="B14" s="9"/>
      <c r="C14" s="10"/>
      <c r="D14" s="2" t="s">
        <v>170</v>
      </c>
      <c r="F14" s="165" t="b">
        <v>0</v>
      </c>
      <c r="H14" s="27">
        <f>IF(AND(F14=FALSE,F16=FALSE),-0.15,0)</f>
        <v>-0.15</v>
      </c>
      <c r="I14" s="26">
        <f>IF(F14=FALSE,-0.3,0)</f>
        <v>-0.3</v>
      </c>
      <c r="K14" s="34" t="s">
        <v>172</v>
      </c>
      <c r="M14" s="23"/>
      <c r="N14" s="14" t="str">
        <f>IF(H14&lt;0,K14&amp;CHAR(10),"")</f>
        <v xml:space="preserve">Alle doeleinden, rechtvaardigingsgronden en afwegingen worden, welbepaald en uitdrukkelijk omschreven en op één plaats vastgelegd, zodat de rechtvaardigingsgronden eenvoudig en tijdig aantoonbaar zijn (conform U.01/01.04).
</v>
      </c>
      <c r="O14" s="14" t="str">
        <f>N14</f>
        <v xml:space="preserve">Alle doeleinden, rechtvaardigingsgronden en afwegingen worden, welbepaald en uitdrukkelijk omschreven en op één plaats vastgelegd, zodat de rechtvaardigingsgronden eenvoudig en tijdig aantoonbaar zijn (conform U.01/01.04).
</v>
      </c>
      <c r="P14" s="14" t="str">
        <f t="shared" ref="P14:Q14" si="0">O14</f>
        <v xml:space="preserve">Alle doeleinden, rechtvaardigingsgronden en afwegingen worden, welbepaald en uitdrukkelijk omschreven en op één plaats vastgelegd, zodat de rechtvaardigingsgronden eenvoudig en tijdig aantoonbaar zijn (conform U.01/01.04).
</v>
      </c>
      <c r="Q14" s="14" t="str">
        <f t="shared" si="0"/>
        <v xml:space="preserve">Alle doeleinden, rechtvaardigingsgronden en afwegingen worden, welbepaald en uitdrukkelijk omschreven en op één plaats vastgelegd, zodat de rechtvaardigingsgronden eenvoudig en tijdig aantoonbaar zijn (conform U.01/01.04).
</v>
      </c>
    </row>
    <row r="15" spans="2:17" ht="6.75" customHeight="1" x14ac:dyDescent="0.2">
      <c r="K15" s="33"/>
    </row>
    <row r="16" spans="2:17" ht="27.75" customHeight="1" x14ac:dyDescent="0.2">
      <c r="B16" s="9"/>
      <c r="C16" s="11"/>
      <c r="D16" s="2" t="s">
        <v>171</v>
      </c>
      <c r="F16" s="165" t="b">
        <v>0</v>
      </c>
      <c r="H16" s="27">
        <f>IF(F16=FALSE,-0.2,0)</f>
        <v>-0.2</v>
      </c>
      <c r="I16" s="26">
        <f>IF(F16=FALSE,-0.4,0)</f>
        <v>-0.4</v>
      </c>
      <c r="K16" s="34" t="s">
        <v>173</v>
      </c>
      <c r="O16" s="14" t="str">
        <f>IF(I16&lt;0,K16&amp;CHAR(10),"")</f>
        <v xml:space="preserve">Organisatiebreed wordt bewaakt en afgedwongen dat er dataminimalisatie wordt toegepast (conform U.01/02.01).
</v>
      </c>
      <c r="P16" s="14" t="str">
        <f>IF(I16&lt;0,K16&amp;CHAR(10),"")</f>
        <v xml:space="preserve">Organisatiebreed wordt bewaakt en afgedwongen dat er dataminimalisatie wordt toegepast (conform U.01/02.01).
</v>
      </c>
      <c r="Q16" s="21" t="str">
        <f>IF(I16&lt;0,K16&amp;CHAR(10),"")</f>
        <v xml:space="preserve">Organisatiebreed wordt bewaakt en afgedwongen dat er dataminimalisatie wordt toegepast (conform U.01/02.01).
</v>
      </c>
    </row>
    <row r="17" spans="2:17" s="63" customFormat="1" ht="6.75" customHeight="1" thickBot="1" x14ac:dyDescent="0.25">
      <c r="B17" s="41"/>
      <c r="C17" s="41"/>
      <c r="D17" s="65"/>
      <c r="E17" s="54"/>
      <c r="F17" s="168"/>
      <c r="G17" s="55"/>
      <c r="H17" s="55"/>
      <c r="I17" s="56"/>
      <c r="J17" s="57"/>
      <c r="K17" s="58"/>
      <c r="L17" s="59"/>
      <c r="M17" s="60"/>
      <c r="N17" s="61"/>
      <c r="O17" s="64"/>
      <c r="P17" s="64"/>
      <c r="Q17" s="62"/>
    </row>
    <row r="18" spans="2:17" ht="30" customHeight="1" thickBot="1" x14ac:dyDescent="0.25">
      <c r="B18" s="94" t="str">
        <f ca="1">IF(ambitie&lt;4,HYPERLINK(CONCATENATE("[",filenaam,"]","B03!B1"), "Klik hier om naar het vorige criterium te gaan"),HYPERLINK(CONCATENATE("[",filenaam,"]","U01!D20"),""))</f>
        <v/>
      </c>
      <c r="D18" s="94" t="str">
        <f ca="1">IF(ambitie&lt;4,HYPERLINK(CONCATENATE("[",filenaam,"]","U02!B1"),"Klik hier om naar het volgende criterium te gaan"&amp;CHAR(10)&amp;"(de vragen op volwassenheidsniveau 4 en 5 zijn niet van toepassing)"),HYPERLINK(CONCATENATE("[",filenaam,"]","U01!D20"),"Hier volgen de vragen op volwassenheidsniveau 4"))</f>
        <v>Hier volgen de vragen op volwassenheidsniveau 4</v>
      </c>
      <c r="E18" s="172" t="s">
        <v>579</v>
      </c>
      <c r="H18" s="27">
        <f>IFERROR(CHOOSE(F4,0,SUM(G4:G16),SUM(H4:H16),SUM(I4:I16)),0)</f>
        <v>0</v>
      </c>
    </row>
    <row r="19" spans="2:17" ht="6.75" customHeight="1" x14ac:dyDescent="0.2">
      <c r="B19" s="31"/>
      <c r="D19" s="95"/>
    </row>
    <row r="20" spans="2:17" ht="27.75" customHeight="1" x14ac:dyDescent="0.2">
      <c r="B20" s="29"/>
      <c r="C20" s="1"/>
      <c r="D20" s="5" t="s">
        <v>174</v>
      </c>
      <c r="F20" s="165" t="b">
        <v>0</v>
      </c>
      <c r="G20" s="27">
        <f>IF(F20=FALSE,-0.5,0)</f>
        <v>-0.5</v>
      </c>
      <c r="K20" s="34" t="s">
        <v>174</v>
      </c>
      <c r="P20" s="14" t="str">
        <f>IF(AND(ambitie&gt;3,G20&lt;0),K20&amp;CHAR(10),"")</f>
        <v xml:space="preserve">De ontwikkelingen van de in de branche gehanteerde rechtvaardigheidsgronden worden gevolgd.
</v>
      </c>
      <c r="Q20" s="21" t="str">
        <f>P20</f>
        <v xml:space="preserve">De ontwikkelingen van de in de branche gehanteerde rechtvaardigheidsgronden worden gevolgd.
</v>
      </c>
    </row>
    <row r="21" spans="2:17" ht="6.75" customHeight="1" x14ac:dyDescent="0.2">
      <c r="P21" s="15"/>
      <c r="Q21" s="22"/>
    </row>
    <row r="22" spans="2:17" ht="27.75" customHeight="1" x14ac:dyDescent="0.2">
      <c r="B22" s="9"/>
      <c r="C22" s="10"/>
      <c r="D22" s="5" t="s">
        <v>175</v>
      </c>
      <c r="F22" s="165" t="b">
        <v>0</v>
      </c>
      <c r="G22" s="27">
        <f>IF(F22=FALSE,-0.5,0)</f>
        <v>-0.5</v>
      </c>
      <c r="H22" s="27">
        <f>IF(ambitie&gt;3,niveau3+(niveau3/3)*(1+G20+G22),niveau3)</f>
        <v>0</v>
      </c>
      <c r="K22" s="34" t="s">
        <v>175</v>
      </c>
      <c r="P22" s="14" t="str">
        <f>IF(AND(ambitie&gt;3,G22&lt;0),K22&amp;CHAR(10),"")</f>
        <v xml:space="preserve">Ten behoeve van de toekomstvastheid van de rechtvaardigheidsgronden wordt gekeken hoe die zich verhouden tot de ontwikkelingen in de branche.
</v>
      </c>
      <c r="Q22" s="21" t="str">
        <f>P22</f>
        <v xml:space="preserve">Ten behoeve van de toekomstvastheid van de rechtvaardigheidsgronden wordt gekeken hoe die zich verhouden tot de ontwikkelingen in de branche.
</v>
      </c>
    </row>
    <row r="23" spans="2:17" s="63" customFormat="1" ht="6.75" customHeight="1" thickBot="1" x14ac:dyDescent="0.25">
      <c r="B23" s="41"/>
      <c r="C23" s="41"/>
      <c r="D23" s="53"/>
      <c r="E23" s="54"/>
      <c r="F23" s="168"/>
      <c r="G23" s="55"/>
      <c r="H23" s="55"/>
      <c r="I23" s="56"/>
      <c r="J23" s="57"/>
      <c r="K23" s="58"/>
      <c r="L23" s="59"/>
      <c r="M23" s="60"/>
      <c r="N23" s="61"/>
      <c r="O23" s="61"/>
      <c r="P23" s="64"/>
      <c r="Q23" s="62"/>
    </row>
    <row r="24" spans="2:17" ht="30" customHeight="1" thickBot="1" x14ac:dyDescent="0.25">
      <c r="B24" s="94" t="str">
        <f ca="1">IF(ambitie=4,HYPERLINK(CONCATENATE("[",filenaam,"]","B03!B1"), "Klik hier om naar het vorige criterium te gaan"),HYPERLINK(CONCATENATE("[",filenaam,"]","U01!D26"),""))</f>
        <v>Klik hier om naar het vorige criterium te gaan</v>
      </c>
      <c r="D24" s="94" t="str">
        <f ca="1">IF(ambitie=4,HYPERLINK(CONCATENATE("[",filenaam,"]","U02!B1"),"Klik hier om naar het volgende criterium te gaan"&amp;CHAR(10)&amp;"(de vraag op volwassenheidsniveau 5 is niet van toepassing)"),HYPERLINK(CONCATENATE("[",filenaam,"]","U01!D26"),"Hier volgt de vraag op volwassenheidsniveau 5"))</f>
        <v>Klik hier om naar het volgende criterium te gaan
(de vraag op volwassenheidsniveau 5 is niet van toepassing)</v>
      </c>
    </row>
    <row r="25" spans="2:17" ht="6.75" customHeight="1" x14ac:dyDescent="0.2">
      <c r="B25" s="31"/>
      <c r="D25" s="95"/>
    </row>
    <row r="26" spans="2:17" ht="27.75" customHeight="1" x14ac:dyDescent="0.2">
      <c r="B26" s="9"/>
      <c r="C26" s="10"/>
      <c r="D26" s="5" t="s">
        <v>176</v>
      </c>
      <c r="F26" s="165" t="b">
        <v>0</v>
      </c>
      <c r="H26" s="27">
        <f>IF(AND(ambitie&gt;4,H22=4,F26),5,H22)</f>
        <v>0</v>
      </c>
      <c r="K26" s="34" t="s">
        <v>177</v>
      </c>
      <c r="Q26" s="21" t="str">
        <f>IF(OR(ambitie&lt;5,F26),"",K26&amp;CHAR(10))</f>
        <v/>
      </c>
    </row>
    <row r="27" spans="2:17" s="63" customFormat="1" ht="7.5" customHeight="1" thickBot="1" x14ac:dyDescent="0.25">
      <c r="B27" s="41"/>
      <c r="C27" s="41"/>
      <c r="D27" s="53"/>
      <c r="E27" s="54"/>
      <c r="F27" s="168"/>
      <c r="G27" s="55"/>
      <c r="H27" s="55"/>
      <c r="I27" s="56"/>
      <c r="J27" s="57"/>
      <c r="K27" s="58"/>
      <c r="L27" s="59"/>
      <c r="M27" s="60"/>
      <c r="N27" s="61"/>
      <c r="O27" s="61"/>
      <c r="P27" s="61"/>
      <c r="Q27" s="62"/>
    </row>
    <row r="28" spans="2:17" ht="30" customHeight="1" thickBot="1" x14ac:dyDescent="0.25">
      <c r="B28" s="94" t="str">
        <f ca="1">IF(ambitie=5,HYPERLINK(CONCATENATE("[",filenaam,"]","B03!B1"), "Klik hier om naar het vorige criterium te gaan"),HYPERLINK(CONCATENATE("[",filenaam,"]","U01!B28"),""))</f>
        <v/>
      </c>
      <c r="D28" s="94" t="str">
        <f ca="1">IF(ambitie=5,HYPERLINK(CONCATENATE("[",filenaam,"]","U02!B1"),"Klik hier om naar het volgende criterium te gaan"),HYPERLINK(CONCATENATE("[",filenaam,"]","U01!D28"),""))</f>
        <v/>
      </c>
      <c r="H28" s="27">
        <f>MAX(H18:H26)</f>
        <v>0</v>
      </c>
    </row>
    <row r="30" spans="2:17" ht="329.25" customHeight="1" x14ac:dyDescent="0.2">
      <c r="M30" s="24" t="str">
        <f>M4&amp;M9&amp;M14&amp;M16&amp;M20&amp;M22&amp;M26</f>
        <v/>
      </c>
      <c r="N30" s="24" t="str">
        <f t="shared" ref="N30:P30" si="1">N4&amp;N9&amp;N14&amp;N16&amp;N20&amp;N22&amp;N26</f>
        <v xml:space="preserve">Alle doeleinden, rechtvaardigingsgronden en afwegingen worden, welbepaald en uitdrukkelijk omschreven en op één plaats vastgelegd, zodat de rechtvaardigingsgronden eenvoudig en tijdig aantoonbaar zijn (conform U.01/01.04).
</v>
      </c>
      <c r="O30" s="24" t="str">
        <f t="shared" si="1"/>
        <v xml:space="preserve">Alle doeleinden, rechtvaardigingsgronden en afwegingen worden, welbepaald en uitdrukkelijk omschreven en op één plaats vastgelegd, zodat de rechtvaardigingsgronden eenvoudig en tijdig aantoonbaar zijn (conform U.01/01.04).
Organisatiebreed wordt bewaakt en afgedwongen dat er dataminimalisatie wordt toegepast (conform U.01/02.01).
</v>
      </c>
      <c r="P30" s="24" t="str">
        <f t="shared" si="1"/>
        <v xml:space="preserve">Alle doeleinden, rechtvaardigingsgronden en afwegingen worden, welbepaald en uitdrukkelijk omschreven en op één plaats vastgelegd, zodat de rechtvaardigingsgronden eenvoudig en tijdig aantoonbaar zijn (conform U.01/01.04).
Organisatiebreed wordt bewaakt en afgedwongen dat er dataminimalisatie wordt toegepast (conform U.01/02.01).
De ontwikkelingen van de in de branche gehanteerde rechtvaardigheidsgronden worden gevolgd.
Ten behoeve van de toekomstvastheid van de rechtvaardigheidsgronden wordt gekeken hoe die zich verhouden tot de ontwikkelingen in de branche.
</v>
      </c>
      <c r="Q30" s="24" t="str">
        <f>Q4&amp;Q9&amp;Q14&amp;Q16&amp;Q20&amp;Q22&amp;Q26</f>
        <v xml:space="preserve">Alle doeleinden, rechtvaardigingsgronden en afwegingen worden, welbepaald en uitdrukkelijk omschreven en op één plaats vastgelegd, zodat de rechtvaardigingsgronden eenvoudig en tijdig aantoonbaar zijn (conform U.01/01.04).
Organisatiebreed wordt bewaakt en afgedwongen dat er dataminimalisatie wordt toegepast (conform U.01/02.01).
De ontwikkelingen van de in de branche gehanteerde rechtvaardigheidsgronden worden gevolgd.
Ten behoeve van de toekomstvastheid van de rechtvaardigheidsgronden wordt gekeken hoe die zich verhouden tot de ontwikkelingen in de branche.
</v>
      </c>
    </row>
  </sheetData>
  <sheetProtection password="CB51" sheet="1" objects="1" scenarios="1"/>
  <mergeCells count="4">
    <mergeCell ref="B1:D1"/>
    <mergeCell ref="B2:D2"/>
    <mergeCell ref="B4:B5"/>
    <mergeCell ref="B9:B10"/>
  </mergeCells>
  <conditionalFormatting sqref="C20 C22:C23">
    <cfRule type="expression" dxfId="299" priority="51" stopIfTrue="1">
      <formula>$H$18&lt;2.99</formula>
    </cfRule>
  </conditionalFormatting>
  <conditionalFormatting sqref="C26:C27">
    <cfRule type="expression" dxfId="298" priority="49" stopIfTrue="1">
      <formula>$H$18&lt;2.99</formula>
    </cfRule>
  </conditionalFormatting>
  <conditionalFormatting sqref="B19">
    <cfRule type="expression" dxfId="297" priority="46">
      <formula>$H$18&lt;2.99</formula>
    </cfRule>
  </conditionalFormatting>
  <conditionalFormatting sqref="D19">
    <cfRule type="expression" dxfId="296" priority="44">
      <formula>"$H$18&lt;2,99"</formula>
    </cfRule>
  </conditionalFormatting>
  <conditionalFormatting sqref="D20 D22:D23">
    <cfRule type="expression" dxfId="295" priority="43" stopIfTrue="1">
      <formula>ambitie&lt;4</formula>
    </cfRule>
  </conditionalFormatting>
  <conditionalFormatting sqref="B25">
    <cfRule type="expression" dxfId="294" priority="38">
      <formula>$H$18&lt;2.99</formula>
    </cfRule>
  </conditionalFormatting>
  <conditionalFormatting sqref="D26:D27">
    <cfRule type="expression" dxfId="293" priority="36" stopIfTrue="1">
      <formula>ambitie&lt;5</formula>
    </cfRule>
  </conditionalFormatting>
  <conditionalFormatting sqref="D25">
    <cfRule type="expression" dxfId="292" priority="35">
      <formula>ambitie&lt;4</formula>
    </cfRule>
  </conditionalFormatting>
  <conditionalFormatting sqref="D24">
    <cfRule type="expression" dxfId="291" priority="28">
      <formula>ambitie&lt;&gt;4</formula>
    </cfRule>
    <cfRule type="expression" dxfId="290" priority="29">
      <formula>ambitie=4</formula>
    </cfRule>
  </conditionalFormatting>
  <conditionalFormatting sqref="D18">
    <cfRule type="expression" dxfId="289" priority="26">
      <formula>ambitie&gt;3</formula>
    </cfRule>
    <cfRule type="expression" dxfId="288" priority="27">
      <formula>ambitie&lt;4</formula>
    </cfRule>
  </conditionalFormatting>
  <conditionalFormatting sqref="B18">
    <cfRule type="expression" dxfId="287" priority="14">
      <formula>ambitie&gt;3</formula>
    </cfRule>
    <cfRule type="expression" dxfId="286" priority="15">
      <formula>ambitie&lt;4</formula>
    </cfRule>
  </conditionalFormatting>
  <conditionalFormatting sqref="B24">
    <cfRule type="expression" dxfId="285" priority="12">
      <formula>ambitie&lt;&gt;4</formula>
    </cfRule>
    <cfRule type="expression" dxfId="284" priority="13">
      <formula>ambitie=4</formula>
    </cfRule>
  </conditionalFormatting>
  <conditionalFormatting sqref="B28">
    <cfRule type="expression" dxfId="283" priority="8">
      <formula>ambitie&lt;5</formula>
    </cfRule>
    <cfRule type="expression" dxfId="282" priority="9">
      <formula>ambitie=5</formula>
    </cfRule>
  </conditionalFormatting>
  <conditionalFormatting sqref="D28">
    <cfRule type="expression" dxfId="281" priority="6">
      <formula>ambitie&lt;5</formula>
    </cfRule>
    <cfRule type="expression" dxfId="280" priority="7">
      <formula>ambitie=5</formula>
    </cfRule>
  </conditionalFormatting>
  <conditionalFormatting sqref="D20">
    <cfRule type="expression" dxfId="279" priority="5" stopIfTrue="1">
      <formula>ambitie&lt;4</formula>
    </cfRule>
  </conditionalFormatting>
  <conditionalFormatting sqref="D22">
    <cfRule type="expression" dxfId="278" priority="4" stopIfTrue="1">
      <formula>ambitie&lt;4</formula>
    </cfRule>
  </conditionalFormatting>
  <conditionalFormatting sqref="D26">
    <cfRule type="expression" dxfId="277" priority="3" stopIfTrue="1">
      <formula>ambitie&lt;5</formula>
    </cfRule>
  </conditionalFormatting>
  <conditionalFormatting sqref="E18">
    <cfRule type="expression" dxfId="276" priority="1">
      <formula>$F$4*F$9=0</formula>
    </cfRule>
  </conditionalFormatting>
  <pageMargins left="0.7" right="0.7" top="0.75" bottom="0.75" header="0.3" footer="0.3"/>
  <pageSetup paperSize="8"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Group Box 1">
              <controlPr locked="0" defaultSize="0" autoFill="0" autoPict="0">
                <anchor moveWithCells="1">
                  <from>
                    <xdr:col>0</xdr:col>
                    <xdr:colOff>406400</xdr:colOff>
                    <xdr:row>8</xdr:row>
                    <xdr:rowOff>12700</xdr:rowOff>
                  </from>
                  <to>
                    <xdr:col>4</xdr:col>
                    <xdr:colOff>0</xdr:colOff>
                    <xdr:row>12</xdr:row>
                    <xdr:rowOff>0</xdr:rowOff>
                  </to>
                </anchor>
              </controlPr>
            </control>
          </mc:Choice>
          <mc:Fallback/>
        </mc:AlternateContent>
        <mc:AlternateContent xmlns:mc="http://schemas.openxmlformats.org/markup-compatibility/2006">
          <mc:Choice Requires="x14">
            <control shapeId="35842" r:id="rId5" name="Option Button 2">
              <controlPr defaultSize="0" autoFill="0" autoLine="0" autoPict="0">
                <anchor moveWithCells="1">
                  <from>
                    <xdr:col>2</xdr:col>
                    <xdr:colOff>0</xdr:colOff>
                    <xdr:row>3</xdr:row>
                    <xdr:rowOff>12700</xdr:rowOff>
                  </from>
                  <to>
                    <xdr:col>3</xdr:col>
                    <xdr:colOff>63500</xdr:colOff>
                    <xdr:row>4</xdr:row>
                    <xdr:rowOff>0</xdr:rowOff>
                  </to>
                </anchor>
              </controlPr>
            </control>
          </mc:Choice>
          <mc:Fallback/>
        </mc:AlternateContent>
        <mc:AlternateContent xmlns:mc="http://schemas.openxmlformats.org/markup-compatibility/2006">
          <mc:Choice Requires="x14">
            <control shapeId="35843" r:id="rId6" name="Check Box 3">
              <controlPr defaultSize="0" autoFill="0" autoLine="0" autoPict="0">
                <anchor moveWithCells="1">
                  <from>
                    <xdr:col>2</xdr:col>
                    <xdr:colOff>0</xdr:colOff>
                    <xdr:row>13</xdr:row>
                    <xdr:rowOff>12700</xdr:rowOff>
                  </from>
                  <to>
                    <xdr:col>3</xdr:col>
                    <xdr:colOff>38100</xdr:colOff>
                    <xdr:row>14</xdr:row>
                    <xdr:rowOff>0</xdr:rowOff>
                  </to>
                </anchor>
              </controlPr>
            </control>
          </mc:Choice>
          <mc:Fallback/>
        </mc:AlternateContent>
        <mc:AlternateContent xmlns:mc="http://schemas.openxmlformats.org/markup-compatibility/2006">
          <mc:Choice Requires="x14">
            <control shapeId="35844" r:id="rId7" name="Check Box 4">
              <controlPr defaultSize="0" autoFill="0" autoLine="0" autoPict="0">
                <anchor moveWithCells="1">
                  <from>
                    <xdr:col>2</xdr:col>
                    <xdr:colOff>0</xdr:colOff>
                    <xdr:row>15</xdr:row>
                    <xdr:rowOff>0</xdr:rowOff>
                  </from>
                  <to>
                    <xdr:col>3</xdr:col>
                    <xdr:colOff>25400</xdr:colOff>
                    <xdr:row>16</xdr:row>
                    <xdr:rowOff>0</xdr:rowOff>
                  </to>
                </anchor>
              </controlPr>
            </control>
          </mc:Choice>
          <mc:Fallback/>
        </mc:AlternateContent>
        <mc:AlternateContent xmlns:mc="http://schemas.openxmlformats.org/markup-compatibility/2006">
          <mc:Choice Requires="x14">
            <control shapeId="35845" r:id="rId8" name="Option Button 5">
              <controlPr defaultSize="0" autoFill="0" autoLine="0" autoPict="0">
                <anchor moveWithCells="1">
                  <from>
                    <xdr:col>2</xdr:col>
                    <xdr:colOff>12700</xdr:colOff>
                    <xdr:row>8</xdr:row>
                    <xdr:rowOff>12700</xdr:rowOff>
                  </from>
                  <to>
                    <xdr:col>3</xdr:col>
                    <xdr:colOff>63500</xdr:colOff>
                    <xdr:row>8</xdr:row>
                    <xdr:rowOff>368300</xdr:rowOff>
                  </to>
                </anchor>
              </controlPr>
            </control>
          </mc:Choice>
          <mc:Fallback/>
        </mc:AlternateContent>
        <mc:AlternateContent xmlns:mc="http://schemas.openxmlformats.org/markup-compatibility/2006">
          <mc:Choice Requires="x14">
            <control shapeId="35846" r:id="rId9" name="Option Button 6">
              <controlPr defaultSize="0" autoFill="0" autoLine="0" autoPict="0">
                <anchor moveWithCells="1">
                  <from>
                    <xdr:col>2</xdr:col>
                    <xdr:colOff>12700</xdr:colOff>
                    <xdr:row>9</xdr:row>
                    <xdr:rowOff>0</xdr:rowOff>
                  </from>
                  <to>
                    <xdr:col>3</xdr:col>
                    <xdr:colOff>63500</xdr:colOff>
                    <xdr:row>9</xdr:row>
                    <xdr:rowOff>368300</xdr:rowOff>
                  </to>
                </anchor>
              </controlPr>
            </control>
          </mc:Choice>
          <mc:Fallback/>
        </mc:AlternateContent>
        <mc:AlternateContent xmlns:mc="http://schemas.openxmlformats.org/markup-compatibility/2006">
          <mc:Choice Requires="x14">
            <control shapeId="35847" r:id="rId10" name="Option Button 7">
              <controlPr defaultSize="0" autoFill="0" autoLine="0" autoPict="0">
                <anchor moveWithCells="1">
                  <from>
                    <xdr:col>2</xdr:col>
                    <xdr:colOff>12700</xdr:colOff>
                    <xdr:row>10</xdr:row>
                    <xdr:rowOff>12700</xdr:rowOff>
                  </from>
                  <to>
                    <xdr:col>3</xdr:col>
                    <xdr:colOff>63500</xdr:colOff>
                    <xdr:row>11</xdr:row>
                    <xdr:rowOff>0</xdr:rowOff>
                  </to>
                </anchor>
              </controlPr>
            </control>
          </mc:Choice>
          <mc:Fallback/>
        </mc:AlternateContent>
        <mc:AlternateContent xmlns:mc="http://schemas.openxmlformats.org/markup-compatibility/2006">
          <mc:Choice Requires="x14">
            <control shapeId="35848" r:id="rId11" name="Check Box 8">
              <controlPr defaultSize="0" autoFill="0" autoLine="0" autoPict="0">
                <anchor moveWithCells="1">
                  <from>
                    <xdr:col>2</xdr:col>
                    <xdr:colOff>0</xdr:colOff>
                    <xdr:row>19</xdr:row>
                    <xdr:rowOff>12700</xdr:rowOff>
                  </from>
                  <to>
                    <xdr:col>3</xdr:col>
                    <xdr:colOff>63500</xdr:colOff>
                    <xdr:row>20</xdr:row>
                    <xdr:rowOff>0</xdr:rowOff>
                  </to>
                </anchor>
              </controlPr>
            </control>
          </mc:Choice>
          <mc:Fallback/>
        </mc:AlternateContent>
        <mc:AlternateContent xmlns:mc="http://schemas.openxmlformats.org/markup-compatibility/2006">
          <mc:Choice Requires="x14">
            <control shapeId="35849" r:id="rId12" name="Check Box 9">
              <controlPr defaultSize="0" autoFill="0" autoLine="0" autoPict="0">
                <anchor moveWithCells="1">
                  <from>
                    <xdr:col>2</xdr:col>
                    <xdr:colOff>0</xdr:colOff>
                    <xdr:row>21</xdr:row>
                    <xdr:rowOff>0</xdr:rowOff>
                  </from>
                  <to>
                    <xdr:col>3</xdr:col>
                    <xdr:colOff>63500</xdr:colOff>
                    <xdr:row>22</xdr:row>
                    <xdr:rowOff>0</xdr:rowOff>
                  </to>
                </anchor>
              </controlPr>
            </control>
          </mc:Choice>
          <mc:Fallback/>
        </mc:AlternateContent>
        <mc:AlternateContent xmlns:mc="http://schemas.openxmlformats.org/markup-compatibility/2006">
          <mc:Choice Requires="x14">
            <control shapeId="35850" r:id="rId13" name="Check Box 10">
              <controlPr defaultSize="0" autoFill="0" autoLine="0" autoPict="0">
                <anchor moveWithCells="1">
                  <from>
                    <xdr:col>2</xdr:col>
                    <xdr:colOff>12700</xdr:colOff>
                    <xdr:row>25</xdr:row>
                    <xdr:rowOff>12700</xdr:rowOff>
                  </from>
                  <to>
                    <xdr:col>3</xdr:col>
                    <xdr:colOff>63500</xdr:colOff>
                    <xdr:row>25</xdr:row>
                    <xdr:rowOff>342900</xdr:rowOff>
                  </to>
                </anchor>
              </controlPr>
            </control>
          </mc:Choice>
          <mc:Fallback/>
        </mc:AlternateContent>
        <mc:AlternateContent xmlns:mc="http://schemas.openxmlformats.org/markup-compatibility/2006">
          <mc:Choice Requires="x14">
            <control shapeId="35851" r:id="rId14" name="Option Button 11">
              <controlPr defaultSize="0" autoFill="0" autoLine="0" autoPict="0">
                <anchor moveWithCells="1">
                  <from>
                    <xdr:col>2</xdr:col>
                    <xdr:colOff>0</xdr:colOff>
                    <xdr:row>11</xdr:row>
                    <xdr:rowOff>0</xdr:rowOff>
                  </from>
                  <to>
                    <xdr:col>3</xdr:col>
                    <xdr:colOff>63500</xdr:colOff>
                    <xdr:row>11</xdr:row>
                    <xdr:rowOff>368300</xdr:rowOff>
                  </to>
                </anchor>
              </controlPr>
            </control>
          </mc:Choice>
          <mc:Fallback/>
        </mc:AlternateContent>
        <mc:AlternateContent xmlns:mc="http://schemas.openxmlformats.org/markup-compatibility/2006">
          <mc:Choice Requires="x14">
            <control shapeId="35852" r:id="rId15" name="Option Button 12">
              <controlPr defaultSize="0" autoFill="0" autoLine="0" autoPict="0">
                <anchor moveWithCells="1">
                  <from>
                    <xdr:col>2</xdr:col>
                    <xdr:colOff>12700</xdr:colOff>
                    <xdr:row>4</xdr:row>
                    <xdr:rowOff>0</xdr:rowOff>
                  </from>
                  <to>
                    <xdr:col>3</xdr:col>
                    <xdr:colOff>63500</xdr:colOff>
                    <xdr:row>5</xdr:row>
                    <xdr:rowOff>0</xdr:rowOff>
                  </to>
                </anchor>
              </controlPr>
            </control>
          </mc:Choice>
          <mc:Fallback/>
        </mc:AlternateContent>
        <mc:AlternateContent xmlns:mc="http://schemas.openxmlformats.org/markup-compatibility/2006">
          <mc:Choice Requires="x14">
            <control shapeId="35853" r:id="rId16" name="Option Button 13">
              <controlPr defaultSize="0" autoFill="0" autoLine="0" autoPict="0">
                <anchor moveWithCells="1">
                  <from>
                    <xdr:col>2</xdr:col>
                    <xdr:colOff>12700</xdr:colOff>
                    <xdr:row>5</xdr:row>
                    <xdr:rowOff>25400</xdr:rowOff>
                  </from>
                  <to>
                    <xdr:col>3</xdr:col>
                    <xdr:colOff>63500</xdr:colOff>
                    <xdr:row>6</xdr:row>
                    <xdr:rowOff>12700</xdr:rowOff>
                  </to>
                </anchor>
              </controlPr>
            </control>
          </mc:Choice>
          <mc:Fallback/>
        </mc:AlternateContent>
        <mc:AlternateContent xmlns:mc="http://schemas.openxmlformats.org/markup-compatibility/2006">
          <mc:Choice Requires="x14">
            <control shapeId="35854" r:id="rId17" name="Option Button 14">
              <controlPr defaultSize="0" autoFill="0" autoLine="0" autoPict="0">
                <anchor moveWithCells="1">
                  <from>
                    <xdr:col>2</xdr:col>
                    <xdr:colOff>0</xdr:colOff>
                    <xdr:row>6</xdr:row>
                    <xdr:rowOff>0</xdr:rowOff>
                  </from>
                  <to>
                    <xdr:col>3</xdr:col>
                    <xdr:colOff>63500</xdr:colOff>
                    <xdr:row>6</xdr:row>
                    <xdr:rowOff>368300</xdr:rowOff>
                  </to>
                </anchor>
              </controlPr>
            </control>
          </mc:Choice>
          <mc:Fallback/>
        </mc:AlternateContent>
      </controls>
    </mc:Choice>
    <mc:Fallback/>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enableFormatConditionsCalculation="0">
    <pageSetUpPr fitToPage="1"/>
  </sheetPr>
  <dimension ref="B1:S31"/>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customWidth="1"/>
    <col min="6" max="6" width="9.1640625" style="165" hidden="1" customWidth="1"/>
    <col min="7"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19" width="9.1640625" style="8" hidden="1" customWidth="1"/>
    <col min="20" max="38" width="9.1640625" style="8" customWidth="1"/>
    <col min="39" max="16384" width="8.83203125" style="8"/>
  </cols>
  <sheetData>
    <row r="1" spans="2:17" ht="16" thickBot="1" x14ac:dyDescent="0.25">
      <c r="B1" s="204" t="s">
        <v>92</v>
      </c>
      <c r="C1" s="205"/>
      <c r="D1" s="206"/>
      <c r="F1" s="164" t="s">
        <v>2</v>
      </c>
      <c r="H1" s="26" t="s">
        <v>3</v>
      </c>
      <c r="M1" s="18" t="s">
        <v>4</v>
      </c>
    </row>
    <row r="2" spans="2:17" ht="66.75" customHeight="1" thickBot="1" x14ac:dyDescent="0.25">
      <c r="B2" s="207" t="s">
        <v>97</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178</v>
      </c>
      <c r="C4" s="140"/>
      <c r="D4" s="141" t="s">
        <v>364</v>
      </c>
      <c r="F4" s="165">
        <v>0</v>
      </c>
      <c r="G4" s="27">
        <f>IFERROR(CHOOSE(F4,0,1,0,0),0)</f>
        <v>0</v>
      </c>
      <c r="H4" s="27">
        <f>IFERROR(CHOOSE(F4,0,0,2,0),0)</f>
        <v>0</v>
      </c>
      <c r="I4" s="26">
        <f>IFERROR(CHOOSE(F4,0,0,0,3),0)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365</v>
      </c>
      <c r="K5" s="34" t="s">
        <v>179</v>
      </c>
      <c r="N5" s="15"/>
      <c r="O5" s="15"/>
      <c r="P5" s="15"/>
      <c r="Q5" s="22"/>
    </row>
    <row r="6" spans="2:17" ht="30" customHeight="1" x14ac:dyDescent="0.2">
      <c r="B6" s="144"/>
      <c r="C6" s="138"/>
      <c r="D6" s="143" t="s">
        <v>366</v>
      </c>
      <c r="K6" s="34" t="s">
        <v>180</v>
      </c>
    </row>
    <row r="7" spans="2:17" ht="30" customHeight="1" x14ac:dyDescent="0.2">
      <c r="B7" s="145" t="s">
        <v>56</v>
      </c>
      <c r="C7" s="146"/>
      <c r="D7" s="147" t="s">
        <v>367</v>
      </c>
      <c r="K7" s="34" t="s">
        <v>181</v>
      </c>
    </row>
    <row r="8" spans="2:17" ht="6.75" customHeight="1" x14ac:dyDescent="0.2">
      <c r="D8" s="93"/>
    </row>
    <row r="9" spans="2:17" ht="30" customHeight="1" x14ac:dyDescent="0.2">
      <c r="B9" s="212" t="s">
        <v>182</v>
      </c>
      <c r="C9" s="140"/>
      <c r="D9" s="141" t="s">
        <v>368</v>
      </c>
      <c r="F9" s="165">
        <v>0</v>
      </c>
      <c r="G9" s="27">
        <f>IFERROR(CHOOSE(F9,-0.25,0,0,0),0)</f>
        <v>0</v>
      </c>
      <c r="H9" s="27">
        <f>IFERROR(CHOOSE(F9,-0.5,-0.25,0,0),0)</f>
        <v>0</v>
      </c>
      <c r="I9" s="26">
        <f>IFERROR(CHOOSE(F9,-0.75,-0.5,-0.25,0),0)</f>
        <v>0</v>
      </c>
      <c r="M9" s="20" t="str">
        <f>IFERROR(CHOOSE($F$9,K10&amp;CHAR(10),"","",""),"")</f>
        <v/>
      </c>
      <c r="N9" s="14" t="str">
        <f>IFERROR(CHOOSE($F$9,K11&amp;CHAR(10),K11&amp;CHAR(10),"",""),"")</f>
        <v/>
      </c>
      <c r="O9" s="14" t="str">
        <f>IFERROR(CHOOSE($F$9,K12&amp;CHAR(10),K12&amp;CHAR(10),K12&amp;CHAR(10),""),"")</f>
        <v/>
      </c>
      <c r="P9" s="14" t="str">
        <f>O9</f>
        <v/>
      </c>
      <c r="Q9" s="21" t="str">
        <f>O9</f>
        <v/>
      </c>
    </row>
    <row r="10" spans="2:17" ht="30" customHeight="1" x14ac:dyDescent="0.2">
      <c r="B10" s="213"/>
      <c r="C10" s="138"/>
      <c r="D10" s="143" t="s">
        <v>369</v>
      </c>
      <c r="K10" s="34" t="s">
        <v>183</v>
      </c>
      <c r="N10" s="15"/>
    </row>
    <row r="11" spans="2:17" ht="30" customHeight="1" x14ac:dyDescent="0.2">
      <c r="B11" s="144"/>
      <c r="C11" s="138"/>
      <c r="D11" s="143" t="s">
        <v>370</v>
      </c>
      <c r="K11" s="34" t="s">
        <v>184</v>
      </c>
      <c r="N11" s="15"/>
    </row>
    <row r="12" spans="2:17" ht="30" customHeight="1" x14ac:dyDescent="0.2">
      <c r="B12" s="145" t="s">
        <v>56</v>
      </c>
      <c r="C12" s="146"/>
      <c r="D12" s="147" t="s">
        <v>371</v>
      </c>
      <c r="K12" s="34" t="s">
        <v>185</v>
      </c>
    </row>
    <row r="13" spans="2:17" s="63" customFormat="1" ht="6.75" customHeight="1" x14ac:dyDescent="0.2">
      <c r="B13" s="41"/>
      <c r="C13" s="41"/>
      <c r="D13" s="65"/>
      <c r="E13" s="54"/>
      <c r="F13" s="168"/>
      <c r="G13" s="55"/>
      <c r="H13" s="55"/>
      <c r="I13" s="56"/>
      <c r="J13" s="57"/>
      <c r="K13" s="58"/>
      <c r="L13" s="59"/>
      <c r="M13" s="60"/>
      <c r="N13" s="61"/>
      <c r="O13" s="61"/>
      <c r="P13" s="61"/>
      <c r="Q13" s="66"/>
    </row>
    <row r="14" spans="2:17" s="63" customFormat="1" ht="39.75" customHeight="1" x14ac:dyDescent="0.2">
      <c r="B14" s="41"/>
      <c r="C14" s="10"/>
      <c r="D14" s="5" t="s">
        <v>187</v>
      </c>
      <c r="E14" s="100"/>
      <c r="F14" s="169" t="b">
        <v>0</v>
      </c>
      <c r="G14" s="99"/>
      <c r="H14" s="99">
        <f>IF(F14=FALSE,-0.1,0)</f>
        <v>-0.1</v>
      </c>
      <c r="I14" s="101">
        <f>IF(F14=FALSE,-0.2,0)</f>
        <v>-0.2</v>
      </c>
      <c r="J14" s="102"/>
      <c r="K14" s="34" t="s">
        <v>186</v>
      </c>
      <c r="L14" s="59"/>
      <c r="M14" s="60"/>
      <c r="N14" s="14" t="str">
        <f>IF(H14&lt;0,K14&amp;CHAR(10),"")</f>
        <v xml:space="preserve">De vastgelegde informatie geeft inzicht in de complete samenhang tussen de gegevens, verwerkingen, processen, organisatie en technische systemen (conform U.02/02).
</v>
      </c>
      <c r="O14" s="14" t="str">
        <f>IF(I14&lt;0,K14&amp;CHAR(10),"")</f>
        <v xml:space="preserve">De vastgelegde informatie geeft inzicht in de complete samenhang tussen de gegevens, verwerkingen, processen, organisatie en technische systemen (conform U.02/02).
</v>
      </c>
      <c r="P14" s="14" t="str">
        <f>O14</f>
        <v xml:space="preserve">De vastgelegde informatie geeft inzicht in de complete samenhang tussen de gegevens, verwerkingen, processen, organisatie en technische systemen (conform U.02/02).
</v>
      </c>
      <c r="Q14" s="14" t="str">
        <f>P14</f>
        <v xml:space="preserve">De vastgelegde informatie geeft inzicht in de complete samenhang tussen de gegevens, verwerkingen, processen, organisatie en technische systemen (conform U.02/02).
</v>
      </c>
    </row>
    <row r="15" spans="2:17" s="63" customFormat="1" ht="6.75" customHeight="1" thickBot="1" x14ac:dyDescent="0.25">
      <c r="B15" s="41"/>
      <c r="C15" s="41"/>
      <c r="D15" s="65"/>
      <c r="E15" s="54"/>
      <c r="F15" s="168"/>
      <c r="G15" s="55"/>
      <c r="H15" s="55"/>
      <c r="I15" s="56"/>
      <c r="J15" s="57"/>
      <c r="K15" s="58"/>
      <c r="L15" s="59"/>
      <c r="M15" s="60"/>
      <c r="N15" s="61"/>
      <c r="O15" s="61"/>
      <c r="P15" s="61"/>
      <c r="Q15" s="66"/>
    </row>
    <row r="16" spans="2:17" ht="30" customHeight="1" thickBot="1" x14ac:dyDescent="0.25">
      <c r="B16" s="94" t="str">
        <f ca="1">IF(ambitie&lt;4,HYPERLINK(CONCATENATE("[",filenaam,"]","U01!B1"), "Klik hier om naar het vorige criterium te gaan"),HYPERLINK(CONCATENATE("[",filenaam,"]","U02!D18"),""))</f>
        <v/>
      </c>
      <c r="D16" s="94" t="str">
        <f ca="1">IF(ambitie&lt;4,HYPERLINK(CONCATENATE("[",filenaam,"]","U03!B1"),"Klik hier om naar het volgende criterium te gaan"&amp;CHAR(10)&amp;"(de vragen op volwassenheidsniveau 4 en 5 zijn niet van toepassing)"),HYPERLINK(CONCATENATE("[",filenaam,"]","U02!D18"),"Hier volgen de vragen op volwassenheidsniveau 4"))</f>
        <v>Hier volgen de vragen op volwassenheidsniveau 4</v>
      </c>
      <c r="E16" s="172" t="s">
        <v>579</v>
      </c>
      <c r="H16" s="27">
        <f>IFERROR(CHOOSE(F4,0,SUM(G4:G15),SUM(H4:H15),SUM(I4:I15)),0)</f>
        <v>0</v>
      </c>
    </row>
    <row r="17" spans="2:17" ht="6.75" customHeight="1" x14ac:dyDescent="0.2">
      <c r="B17" s="31"/>
      <c r="D17" s="95"/>
    </row>
    <row r="18" spans="2:17" ht="27.75" customHeight="1" x14ac:dyDescent="0.2">
      <c r="B18" s="29"/>
      <c r="C18" s="1"/>
      <c r="D18" s="5" t="s">
        <v>188</v>
      </c>
      <c r="F18" s="165" t="b">
        <v>0</v>
      </c>
      <c r="G18" s="27">
        <f>IF(F18=FALSE,-0.5,0)</f>
        <v>-0.5</v>
      </c>
      <c r="K18" s="34" t="s">
        <v>188</v>
      </c>
      <c r="P18" s="14" t="str">
        <f>IF(AND(ambitie&gt;3,G18&lt;0),K18&amp;CHAR(10),"")</f>
        <v xml:space="preserve">De vastgelegde informatie wordt meegenomen in de beslissingen om te komen tot veranderingen in de gegevensverwerking.
</v>
      </c>
      <c r="Q18" s="21" t="str">
        <f>P18</f>
        <v xml:space="preserve">De vastgelegde informatie wordt meegenomen in de beslissingen om te komen tot veranderingen in de gegevensverwerking.
</v>
      </c>
    </row>
    <row r="19" spans="2:17" ht="6.75" customHeight="1" x14ac:dyDescent="0.2">
      <c r="P19" s="15"/>
      <c r="Q19" s="22"/>
    </row>
    <row r="20" spans="2:17" ht="27.75" customHeight="1" x14ac:dyDescent="0.2">
      <c r="B20" s="9"/>
      <c r="C20" s="10"/>
      <c r="D20" s="5" t="s">
        <v>189</v>
      </c>
      <c r="F20" s="165" t="b">
        <v>0</v>
      </c>
      <c r="G20" s="27">
        <f>IF(F20=FALSE,-0.5,0)</f>
        <v>-0.5</v>
      </c>
      <c r="H20" s="27">
        <f>IF(ambitie&gt;3,niveau3+(niveau3/3)*(1+G18+G20),niveau3)</f>
        <v>0</v>
      </c>
      <c r="K20" s="34" t="s">
        <v>189</v>
      </c>
      <c r="P20" s="14" t="str">
        <f>IF(AND(ambitie&gt;3,G20&lt;0),K20&amp;CHAR(10),"")</f>
        <v xml:space="preserve">De compleetheid en kwaliteit (zoals actualiteit en bruikbaarheid) van vastgelegde informatie is meetbaar en inzichtelijk.
</v>
      </c>
      <c r="Q20" s="21" t="str">
        <f>P20</f>
        <v xml:space="preserve">De compleetheid en kwaliteit (zoals actualiteit en bruikbaarheid) van vastgelegde informatie is meetbaar en inzichtelijk.
</v>
      </c>
    </row>
    <row r="21" spans="2:17" s="63" customFormat="1" ht="6.75" customHeight="1" thickBot="1" x14ac:dyDescent="0.25">
      <c r="B21" s="41"/>
      <c r="C21" s="41"/>
      <c r="D21" s="53"/>
      <c r="E21" s="54"/>
      <c r="F21" s="168"/>
      <c r="G21" s="55"/>
      <c r="H21" s="55"/>
      <c r="I21" s="56"/>
      <c r="J21" s="57"/>
      <c r="K21" s="58"/>
      <c r="L21" s="59"/>
      <c r="M21" s="60"/>
      <c r="N21" s="61"/>
      <c r="O21" s="61"/>
      <c r="P21" s="64"/>
      <c r="Q21" s="62"/>
    </row>
    <row r="22" spans="2:17" ht="30" customHeight="1" thickBot="1" x14ac:dyDescent="0.25">
      <c r="B22" s="94" t="str">
        <f ca="1">IF(ambitie=4,HYPERLINK(CONCATENATE("[",filenaam,"]","U01!B1"), "Klik hier om naar het vorige criterium te gaan"),HYPERLINK(CONCATENATE("[",filenaam,"]","U02!D24"),""))</f>
        <v>Klik hier om naar het vorige criterium te gaan</v>
      </c>
      <c r="D22" s="94" t="str">
        <f ca="1">IF(ambitie=4,HYPERLINK(CONCATENATE("[",filenaam,"]","U03!B1"),"Klik hier om naar het volgende criterium te gaan"&amp;CHAR(10)&amp;"(de vraag op volwassenheidsniveau 5 is niet van toepassing)"),HYPERLINK(CONCATENATE("[",filenaam,"]","U02!D24"),"Hier volgt de vraag op volwassenheidsniveau 5"))</f>
        <v>Klik hier om naar het volgende criterium te gaan
(de vraag op volwassenheidsniveau 5 is niet van toepassing)</v>
      </c>
    </row>
    <row r="23" spans="2:17" ht="6.75" customHeight="1" x14ac:dyDescent="0.2">
      <c r="B23" s="31"/>
      <c r="D23" s="95"/>
    </row>
    <row r="24" spans="2:17" ht="27.75" customHeight="1" x14ac:dyDescent="0.2">
      <c r="B24" s="9"/>
      <c r="C24" s="10"/>
      <c r="D24" s="5" t="s">
        <v>190</v>
      </c>
      <c r="F24" s="165" t="b">
        <v>0</v>
      </c>
      <c r="H24" s="27">
        <f>IF(AND(ambitie&gt;4,H20=4,F24),5,H20)</f>
        <v>0</v>
      </c>
      <c r="K24" s="34" t="s">
        <v>190</v>
      </c>
      <c r="Q24" s="21" t="str">
        <f>IF(OR(ambitie&lt;5,F24),"",K24&amp;CHAR(10))</f>
        <v/>
      </c>
    </row>
    <row r="25" spans="2:17" s="63" customFormat="1" ht="6.75" customHeight="1" thickBot="1" x14ac:dyDescent="0.25">
      <c r="B25" s="30"/>
      <c r="C25" s="41"/>
      <c r="D25" s="53"/>
      <c r="E25" s="54"/>
      <c r="F25" s="168"/>
      <c r="G25" s="55"/>
      <c r="H25" s="55"/>
      <c r="I25" s="56"/>
      <c r="J25" s="57"/>
      <c r="K25" s="58"/>
      <c r="L25" s="59"/>
      <c r="M25" s="60"/>
      <c r="N25" s="61"/>
      <c r="O25" s="61"/>
      <c r="P25" s="61"/>
      <c r="Q25" s="62"/>
    </row>
    <row r="26" spans="2:17" ht="30" customHeight="1" thickBot="1" x14ac:dyDescent="0.25">
      <c r="B26" s="94" t="str">
        <f ca="1">IF(ambitie=5,HYPERLINK(CONCATENATE("[",filenaam,"]","U01!B1"), "Klik hier om naar het vorige criterium te gaan"),HYPERLINK(CONCATENATE("[",filenaam,"]","B02!B23"),""))</f>
        <v/>
      </c>
      <c r="D26" s="94" t="str">
        <f ca="1">IF(ambitie=5,HYPERLINK(CONCATENATE("[",filenaam,"]","U03!B1"),"Klik hier om naar het volgende criterium te gaan"),HYPERLINK(CONCATENATE("[",filenaam,"]","U02!D23"),""))</f>
        <v/>
      </c>
      <c r="H26" s="27">
        <f>MAX(H16:H24)</f>
        <v>0</v>
      </c>
    </row>
    <row r="27" spans="2:17" ht="21" customHeight="1" x14ac:dyDescent="0.2">
      <c r="D27" s="97"/>
    </row>
    <row r="31" spans="2:17" ht="279.75" customHeight="1" x14ac:dyDescent="0.2">
      <c r="M31" s="25" t="str">
        <f>M4&amp;M9&amp;M14&amp;M18&amp;M20&amp;M24</f>
        <v/>
      </c>
      <c r="N31" s="25" t="str">
        <f t="shared" ref="N31:Q31" si="0">N4&amp;N9&amp;N14&amp;N18&amp;N20&amp;N24</f>
        <v xml:space="preserve">De vastgelegde informatie geeft inzicht in de complete samenhang tussen de gegevens, verwerkingen, processen, organisatie en technische systemen (conform U.02/02).
</v>
      </c>
      <c r="O31" s="25" t="str">
        <f t="shared" si="0"/>
        <v xml:space="preserve">De vastgelegde informatie geeft inzicht in de complete samenhang tussen de gegevens, verwerkingen, processen, organisatie en technische systemen (conform U.02/02).
</v>
      </c>
      <c r="P31" s="25" t="str">
        <f t="shared" si="0"/>
        <v xml:space="preserve">De vastgelegde informatie geeft inzicht in de complete samenhang tussen de gegevens, verwerkingen, processen, organisatie en technische systemen (conform U.02/02).
De vastgelegde informatie wordt meegenomen in de beslissingen om te komen tot veranderingen in de gegevensverwerking.
De compleetheid en kwaliteit (zoals actualiteit en bruikbaarheid) van vastgelegde informatie is meetbaar en inzichtelijk.
</v>
      </c>
      <c r="Q31" s="25" t="str">
        <f t="shared" si="0"/>
        <v xml:space="preserve">De vastgelegde informatie geeft inzicht in de complete samenhang tussen de gegevens, verwerkingen, processen, organisatie en technische systemen (conform U.02/02).
De vastgelegde informatie wordt meegenomen in de beslissingen om te komen tot veranderingen in de gegevensverwerking.
De compleetheid en kwaliteit (zoals actualiteit en bruikbaarheid) van vastgelegde informatie is meetbaar en inzichtelijk.
</v>
      </c>
    </row>
  </sheetData>
  <sheetProtection password="CB51" sheet="1" objects="1" scenarios="1"/>
  <mergeCells count="4">
    <mergeCell ref="B1:D1"/>
    <mergeCell ref="B2:D2"/>
    <mergeCell ref="B4:B5"/>
    <mergeCell ref="B9:B10"/>
  </mergeCells>
  <conditionalFormatting sqref="C18 C14">
    <cfRule type="expression" dxfId="275" priority="57" stopIfTrue="1">
      <formula>$H$16&lt;2.99</formula>
    </cfRule>
  </conditionalFormatting>
  <conditionalFormatting sqref="C20:C21">
    <cfRule type="expression" dxfId="274" priority="56" stopIfTrue="1">
      <formula>$H$16&lt;2.99</formula>
    </cfRule>
  </conditionalFormatting>
  <conditionalFormatting sqref="C24:C25">
    <cfRule type="expression" dxfId="273" priority="55" stopIfTrue="1">
      <formula>$H$16&lt;2.99</formula>
    </cfRule>
  </conditionalFormatting>
  <conditionalFormatting sqref="B17">
    <cfRule type="expression" dxfId="272" priority="52">
      <formula>$H$16&lt;2.99</formula>
    </cfRule>
  </conditionalFormatting>
  <conditionalFormatting sqref="D17">
    <cfRule type="expression" dxfId="271" priority="50">
      <formula>"$H$18&lt;2,99"</formula>
    </cfRule>
  </conditionalFormatting>
  <conditionalFormatting sqref="D18 D14">
    <cfRule type="expression" dxfId="270" priority="49" stopIfTrue="1">
      <formula>ambitie&lt;4</formula>
    </cfRule>
  </conditionalFormatting>
  <conditionalFormatting sqref="D20:D21">
    <cfRule type="expression" dxfId="269" priority="48" stopIfTrue="1">
      <formula>ambitie&lt;4</formula>
    </cfRule>
  </conditionalFormatting>
  <conditionalFormatting sqref="B23">
    <cfRule type="expression" dxfId="268" priority="44">
      <formula>$H$16&lt;2.99</formula>
    </cfRule>
  </conditionalFormatting>
  <conditionalFormatting sqref="D24:D25">
    <cfRule type="expression" dxfId="267" priority="42" stopIfTrue="1">
      <formula>ambitie&lt;5</formula>
    </cfRule>
  </conditionalFormatting>
  <conditionalFormatting sqref="D23">
    <cfRule type="expression" dxfId="266" priority="41">
      <formula>ambitie&lt;4</formula>
    </cfRule>
  </conditionalFormatting>
  <conditionalFormatting sqref="B25">
    <cfRule type="expression" dxfId="265" priority="40">
      <formula>ambitie&lt;4</formula>
    </cfRule>
  </conditionalFormatting>
  <conditionalFormatting sqref="D22">
    <cfRule type="expression" dxfId="264" priority="31">
      <formula>ambitie&lt;&gt;4</formula>
    </cfRule>
    <cfRule type="expression" dxfId="263" priority="32">
      <formula>ambitie=4</formula>
    </cfRule>
  </conditionalFormatting>
  <conditionalFormatting sqref="D16">
    <cfRule type="expression" dxfId="262" priority="29">
      <formula>ambitie&gt;3</formula>
    </cfRule>
    <cfRule type="expression" dxfId="261" priority="30">
      <formula>ambitie&lt;4</formula>
    </cfRule>
  </conditionalFormatting>
  <conditionalFormatting sqref="B16">
    <cfRule type="expression" dxfId="260" priority="16">
      <formula>ambitie&gt;3</formula>
    </cfRule>
    <cfRule type="expression" dxfId="259" priority="17">
      <formula>ambitie&lt;4</formula>
    </cfRule>
  </conditionalFormatting>
  <conditionalFormatting sqref="B22">
    <cfRule type="expression" dxfId="258" priority="14">
      <formula>ambitie&lt;&gt;4</formula>
    </cfRule>
    <cfRule type="expression" dxfId="257" priority="15">
      <formula>ambitie=4</formula>
    </cfRule>
  </conditionalFormatting>
  <conditionalFormatting sqref="B26">
    <cfRule type="expression" dxfId="256" priority="10">
      <formula>ambitie&lt;5</formula>
    </cfRule>
    <cfRule type="expression" dxfId="255" priority="11">
      <formula>ambitie=5</formula>
    </cfRule>
  </conditionalFormatting>
  <conditionalFormatting sqref="D26">
    <cfRule type="expression" dxfId="254" priority="8">
      <formula>ambitie&lt;5</formula>
    </cfRule>
    <cfRule type="expression" dxfId="253" priority="9">
      <formula>ambitie=5</formula>
    </cfRule>
  </conditionalFormatting>
  <conditionalFormatting sqref="D18">
    <cfRule type="expression" dxfId="252" priority="5" stopIfTrue="1">
      <formula>ambitie&lt;4</formula>
    </cfRule>
  </conditionalFormatting>
  <conditionalFormatting sqref="D20">
    <cfRule type="expression" dxfId="251" priority="4" stopIfTrue="1">
      <formula>ambitie&lt;4</formula>
    </cfRule>
  </conditionalFormatting>
  <conditionalFormatting sqref="D24">
    <cfRule type="expression" dxfId="250" priority="3" stopIfTrue="1">
      <formula>ambitie&lt;5</formula>
    </cfRule>
  </conditionalFormatting>
  <conditionalFormatting sqref="E16">
    <cfRule type="expression" dxfId="249" priority="1">
      <formula>$F$4*F$9=0</formula>
    </cfRule>
  </conditionalFormatting>
  <pageMargins left="0.7" right="0.7" top="0.75" bottom="0.75" header="0.3" footer="0.3"/>
  <pageSetup paperSize="8"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Group Box 1">
              <controlPr locked="0" defaultSize="0" autoFill="0" autoPict="0">
                <anchor moveWithCells="1">
                  <from>
                    <xdr:col>1</xdr:col>
                    <xdr:colOff>0</xdr:colOff>
                    <xdr:row>8</xdr:row>
                    <xdr:rowOff>12700</xdr:rowOff>
                  </from>
                  <to>
                    <xdr:col>4</xdr:col>
                    <xdr:colOff>0</xdr:colOff>
                    <xdr:row>12</xdr:row>
                    <xdr:rowOff>0</xdr:rowOff>
                  </to>
                </anchor>
              </controlPr>
            </control>
          </mc:Choice>
          <mc:Fallback/>
        </mc:AlternateContent>
        <mc:AlternateContent xmlns:mc="http://schemas.openxmlformats.org/markup-compatibility/2006">
          <mc:Choice Requires="x14">
            <control shapeId="37890" r:id="rId5" name="Option Button 2">
              <controlPr defaultSize="0" autoFill="0" autoLine="0" autoPict="0">
                <anchor moveWithCells="1">
                  <from>
                    <xdr:col>2</xdr:col>
                    <xdr:colOff>0</xdr:colOff>
                    <xdr:row>3</xdr:row>
                    <xdr:rowOff>12700</xdr:rowOff>
                  </from>
                  <to>
                    <xdr:col>3</xdr:col>
                    <xdr:colOff>63500</xdr:colOff>
                    <xdr:row>4</xdr:row>
                    <xdr:rowOff>0</xdr:rowOff>
                  </to>
                </anchor>
              </controlPr>
            </control>
          </mc:Choice>
          <mc:Fallback/>
        </mc:AlternateContent>
        <mc:AlternateContent xmlns:mc="http://schemas.openxmlformats.org/markup-compatibility/2006">
          <mc:Choice Requires="x14">
            <control shapeId="37893" r:id="rId6" name="Option Button 5">
              <controlPr defaultSize="0" autoFill="0" autoLine="0" autoPict="0">
                <anchor moveWithCells="1">
                  <from>
                    <xdr:col>2</xdr:col>
                    <xdr:colOff>12700</xdr:colOff>
                    <xdr:row>8</xdr:row>
                    <xdr:rowOff>12700</xdr:rowOff>
                  </from>
                  <to>
                    <xdr:col>3</xdr:col>
                    <xdr:colOff>63500</xdr:colOff>
                    <xdr:row>8</xdr:row>
                    <xdr:rowOff>368300</xdr:rowOff>
                  </to>
                </anchor>
              </controlPr>
            </control>
          </mc:Choice>
          <mc:Fallback/>
        </mc:AlternateContent>
        <mc:AlternateContent xmlns:mc="http://schemas.openxmlformats.org/markup-compatibility/2006">
          <mc:Choice Requires="x14">
            <control shapeId="37894" r:id="rId7" name="Option Button 6">
              <controlPr defaultSize="0" autoFill="0" autoLine="0" autoPict="0">
                <anchor moveWithCells="1">
                  <from>
                    <xdr:col>2</xdr:col>
                    <xdr:colOff>12700</xdr:colOff>
                    <xdr:row>9</xdr:row>
                    <xdr:rowOff>0</xdr:rowOff>
                  </from>
                  <to>
                    <xdr:col>3</xdr:col>
                    <xdr:colOff>63500</xdr:colOff>
                    <xdr:row>9</xdr:row>
                    <xdr:rowOff>368300</xdr:rowOff>
                  </to>
                </anchor>
              </controlPr>
            </control>
          </mc:Choice>
          <mc:Fallback/>
        </mc:AlternateContent>
        <mc:AlternateContent xmlns:mc="http://schemas.openxmlformats.org/markup-compatibility/2006">
          <mc:Choice Requires="x14">
            <control shapeId="37895" r:id="rId8" name="Option Button 7">
              <controlPr defaultSize="0" autoFill="0" autoLine="0" autoPict="0">
                <anchor moveWithCells="1">
                  <from>
                    <xdr:col>2</xdr:col>
                    <xdr:colOff>12700</xdr:colOff>
                    <xdr:row>10</xdr:row>
                    <xdr:rowOff>12700</xdr:rowOff>
                  </from>
                  <to>
                    <xdr:col>3</xdr:col>
                    <xdr:colOff>63500</xdr:colOff>
                    <xdr:row>10</xdr:row>
                    <xdr:rowOff>368300</xdr:rowOff>
                  </to>
                </anchor>
              </controlPr>
            </control>
          </mc:Choice>
          <mc:Fallback/>
        </mc:AlternateContent>
        <mc:AlternateContent xmlns:mc="http://schemas.openxmlformats.org/markup-compatibility/2006">
          <mc:Choice Requires="x14">
            <control shapeId="37896" r:id="rId9" name="Check Box 8">
              <controlPr defaultSize="0" autoFill="0" autoLine="0" autoPict="0">
                <anchor moveWithCells="1">
                  <from>
                    <xdr:col>2</xdr:col>
                    <xdr:colOff>0</xdr:colOff>
                    <xdr:row>17</xdr:row>
                    <xdr:rowOff>12700</xdr:rowOff>
                  </from>
                  <to>
                    <xdr:col>3</xdr:col>
                    <xdr:colOff>63500</xdr:colOff>
                    <xdr:row>18</xdr:row>
                    <xdr:rowOff>12700</xdr:rowOff>
                  </to>
                </anchor>
              </controlPr>
            </control>
          </mc:Choice>
          <mc:Fallback/>
        </mc:AlternateContent>
        <mc:AlternateContent xmlns:mc="http://schemas.openxmlformats.org/markup-compatibility/2006">
          <mc:Choice Requires="x14">
            <control shapeId="37897" r:id="rId10" name="Check Box 9">
              <controlPr defaultSize="0" autoFill="0" autoLine="0" autoPict="0">
                <anchor moveWithCells="1">
                  <from>
                    <xdr:col>2</xdr:col>
                    <xdr:colOff>0</xdr:colOff>
                    <xdr:row>19</xdr:row>
                    <xdr:rowOff>0</xdr:rowOff>
                  </from>
                  <to>
                    <xdr:col>3</xdr:col>
                    <xdr:colOff>63500</xdr:colOff>
                    <xdr:row>20</xdr:row>
                    <xdr:rowOff>0</xdr:rowOff>
                  </to>
                </anchor>
              </controlPr>
            </control>
          </mc:Choice>
          <mc:Fallback/>
        </mc:AlternateContent>
        <mc:AlternateContent xmlns:mc="http://schemas.openxmlformats.org/markup-compatibility/2006">
          <mc:Choice Requires="x14">
            <control shapeId="37898" r:id="rId11" name="Check Box 10">
              <controlPr defaultSize="0" autoFill="0" autoLine="0" autoPict="0">
                <anchor moveWithCells="1">
                  <from>
                    <xdr:col>2</xdr:col>
                    <xdr:colOff>12700</xdr:colOff>
                    <xdr:row>23</xdr:row>
                    <xdr:rowOff>12700</xdr:rowOff>
                  </from>
                  <to>
                    <xdr:col>3</xdr:col>
                    <xdr:colOff>63500</xdr:colOff>
                    <xdr:row>24</xdr:row>
                    <xdr:rowOff>0</xdr:rowOff>
                  </to>
                </anchor>
              </controlPr>
            </control>
          </mc:Choice>
          <mc:Fallback/>
        </mc:AlternateContent>
        <mc:AlternateContent xmlns:mc="http://schemas.openxmlformats.org/markup-compatibility/2006">
          <mc:Choice Requires="x14">
            <control shapeId="37899" r:id="rId12" name="Option Button 11">
              <controlPr defaultSize="0" autoFill="0" autoLine="0" autoPict="0">
                <anchor moveWithCells="1">
                  <from>
                    <xdr:col>2</xdr:col>
                    <xdr:colOff>0</xdr:colOff>
                    <xdr:row>11</xdr:row>
                    <xdr:rowOff>0</xdr:rowOff>
                  </from>
                  <to>
                    <xdr:col>3</xdr:col>
                    <xdr:colOff>63500</xdr:colOff>
                    <xdr:row>11</xdr:row>
                    <xdr:rowOff>368300</xdr:rowOff>
                  </to>
                </anchor>
              </controlPr>
            </control>
          </mc:Choice>
          <mc:Fallback/>
        </mc:AlternateContent>
        <mc:AlternateContent xmlns:mc="http://schemas.openxmlformats.org/markup-compatibility/2006">
          <mc:Choice Requires="x14">
            <control shapeId="37900" r:id="rId13" name="Option Button 12">
              <controlPr defaultSize="0" autoFill="0" autoLine="0" autoPict="0">
                <anchor moveWithCells="1">
                  <from>
                    <xdr:col>2</xdr:col>
                    <xdr:colOff>12700</xdr:colOff>
                    <xdr:row>4</xdr:row>
                    <xdr:rowOff>0</xdr:rowOff>
                  </from>
                  <to>
                    <xdr:col>3</xdr:col>
                    <xdr:colOff>63500</xdr:colOff>
                    <xdr:row>5</xdr:row>
                    <xdr:rowOff>12700</xdr:rowOff>
                  </to>
                </anchor>
              </controlPr>
            </control>
          </mc:Choice>
          <mc:Fallback/>
        </mc:AlternateContent>
        <mc:AlternateContent xmlns:mc="http://schemas.openxmlformats.org/markup-compatibility/2006">
          <mc:Choice Requires="x14">
            <control shapeId="37901" r:id="rId14" name="Option Button 13">
              <controlPr defaultSize="0" autoFill="0" autoLine="0" autoPict="0">
                <anchor moveWithCells="1">
                  <from>
                    <xdr:col>2</xdr:col>
                    <xdr:colOff>12700</xdr:colOff>
                    <xdr:row>5</xdr:row>
                    <xdr:rowOff>0</xdr:rowOff>
                  </from>
                  <to>
                    <xdr:col>3</xdr:col>
                    <xdr:colOff>63500</xdr:colOff>
                    <xdr:row>6</xdr:row>
                    <xdr:rowOff>0</xdr:rowOff>
                  </to>
                </anchor>
              </controlPr>
            </control>
          </mc:Choice>
          <mc:Fallback/>
        </mc:AlternateContent>
        <mc:AlternateContent xmlns:mc="http://schemas.openxmlformats.org/markup-compatibility/2006">
          <mc:Choice Requires="x14">
            <control shapeId="37902" r:id="rId15" name="Option Button 14">
              <controlPr defaultSize="0" autoFill="0" autoLine="0" autoPict="0">
                <anchor moveWithCells="1">
                  <from>
                    <xdr:col>2</xdr:col>
                    <xdr:colOff>0</xdr:colOff>
                    <xdr:row>6</xdr:row>
                    <xdr:rowOff>12700</xdr:rowOff>
                  </from>
                  <to>
                    <xdr:col>3</xdr:col>
                    <xdr:colOff>63500</xdr:colOff>
                    <xdr:row>6</xdr:row>
                    <xdr:rowOff>368300</xdr:rowOff>
                  </to>
                </anchor>
              </controlPr>
            </control>
          </mc:Choice>
          <mc:Fallback/>
        </mc:AlternateContent>
        <mc:AlternateContent xmlns:mc="http://schemas.openxmlformats.org/markup-compatibility/2006">
          <mc:Choice Requires="x14">
            <control shapeId="37903" r:id="rId16" name="Check Box 15">
              <controlPr defaultSize="0" autoFill="0" autoLine="0" autoPict="0" altText="">
                <anchor moveWithCells="1">
                  <from>
                    <xdr:col>2</xdr:col>
                    <xdr:colOff>0</xdr:colOff>
                    <xdr:row>13</xdr:row>
                    <xdr:rowOff>0</xdr:rowOff>
                  </from>
                  <to>
                    <xdr:col>3</xdr:col>
                    <xdr:colOff>114300</xdr:colOff>
                    <xdr:row>13</xdr:row>
                    <xdr:rowOff>482600</xdr:rowOff>
                  </to>
                </anchor>
              </controlPr>
            </control>
          </mc:Choice>
          <mc:Fallback/>
        </mc:AlternateContent>
      </controls>
    </mc:Choice>
    <mc:Fallback/>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8" enableFormatConditionsCalculation="0">
    <pageSetUpPr fitToPage="1"/>
  </sheetPr>
  <dimension ref="B1:V31"/>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hidden="1" customWidth="1"/>
    <col min="6" max="6" width="9.1640625" style="165" hidden="1" customWidth="1"/>
    <col min="7" max="8" width="9" style="27" hidden="1" customWidth="1"/>
    <col min="9" max="9" width="9"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21" width="9.1640625" style="8" hidden="1" customWidth="1"/>
    <col min="22" max="76" width="9.1640625" style="8" customWidth="1"/>
    <col min="77" max="16384" width="8.83203125" style="8"/>
  </cols>
  <sheetData>
    <row r="1" spans="2:17" ht="16" thickBot="1" x14ac:dyDescent="0.25">
      <c r="B1" s="204" t="s">
        <v>11</v>
      </c>
      <c r="C1" s="205"/>
      <c r="D1" s="206"/>
      <c r="F1" s="164" t="s">
        <v>2</v>
      </c>
      <c r="H1" s="26" t="s">
        <v>3</v>
      </c>
      <c r="M1" s="18" t="s">
        <v>4</v>
      </c>
    </row>
    <row r="2" spans="2:17" ht="45.75" customHeight="1" thickBot="1" x14ac:dyDescent="0.25">
      <c r="B2" s="207" t="s">
        <v>98</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191</v>
      </c>
      <c r="C4" s="140"/>
      <c r="D4" s="141" t="s">
        <v>372</v>
      </c>
      <c r="F4" s="165">
        <v>0</v>
      </c>
      <c r="G4" s="27">
        <f>IFERROR(CHOOSE(antw1,0,1,0,0),0)</f>
        <v>0</v>
      </c>
      <c r="H4" s="27">
        <f>IFERROR(CHOOSE(antw1,0,0,2,0),0)</f>
        <v>0</v>
      </c>
      <c r="I4" s="26">
        <f>IFERROR(CHOOSE(antw1,0,0,0,3),0)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373</v>
      </c>
      <c r="K5" s="34" t="s">
        <v>192</v>
      </c>
      <c r="N5" s="15"/>
      <c r="O5" s="15"/>
      <c r="P5" s="15"/>
      <c r="Q5" s="22"/>
    </row>
    <row r="6" spans="2:17" ht="30" customHeight="1" x14ac:dyDescent="0.2">
      <c r="B6" s="144"/>
      <c r="C6" s="138"/>
      <c r="D6" s="143" t="s">
        <v>374</v>
      </c>
      <c r="K6" s="34" t="s">
        <v>193</v>
      </c>
    </row>
    <row r="7" spans="2:17" ht="30" customHeight="1" x14ac:dyDescent="0.2">
      <c r="B7" s="149" t="s">
        <v>56</v>
      </c>
      <c r="C7" s="138"/>
      <c r="D7" s="143" t="s">
        <v>375</v>
      </c>
      <c r="K7" s="34" t="s">
        <v>194</v>
      </c>
    </row>
    <row r="8" spans="2:17" ht="6.75" customHeight="1" x14ac:dyDescent="0.2">
      <c r="B8" s="150"/>
      <c r="C8" s="151"/>
      <c r="D8" s="152"/>
      <c r="F8" s="166"/>
    </row>
    <row r="9" spans="2:17" ht="30" customHeight="1" x14ac:dyDescent="0.2">
      <c r="B9" s="212" t="s">
        <v>195</v>
      </c>
      <c r="C9" s="148"/>
      <c r="D9" s="141" t="s">
        <v>376</v>
      </c>
      <c r="F9" s="165">
        <v>0</v>
      </c>
      <c r="G9" s="27">
        <f>IFERROR(CHOOSE(F9,-0.2,0,0,0),0)</f>
        <v>0</v>
      </c>
      <c r="H9" s="27">
        <f>IFERROR(CHOOSE(F9,-0.3,-0.2,0,0),0)</f>
        <v>0</v>
      </c>
      <c r="I9" s="26">
        <f>IFERROR(CHOOSE(F9,-0.4,-0.3,-0.2,0),0)</f>
        <v>0</v>
      </c>
    </row>
    <row r="10" spans="2:17" ht="30" customHeight="1" x14ac:dyDescent="0.2">
      <c r="B10" s="213"/>
      <c r="C10" s="138"/>
      <c r="D10" s="143" t="s">
        <v>377</v>
      </c>
      <c r="K10" s="34" t="s">
        <v>196</v>
      </c>
      <c r="M10" s="20" t="str">
        <f>IFERROR(CHOOSE($F$9,K10&amp;CHAR(10),"","",""),"")</f>
        <v/>
      </c>
      <c r="N10" s="14" t="str">
        <f>IFERROR(CHOOSE($F$9,K11&amp;CHAR(10),K11&amp;CHAR(10),"",""),"")</f>
        <v/>
      </c>
      <c r="O10" s="14" t="str">
        <f>IFERROR(CHOOSE($F$9,K12&amp;CHAR(10),K12&amp;CHAR(10),K12&amp;CHAR(10),""),"")</f>
        <v/>
      </c>
      <c r="P10" s="14" t="str">
        <f>O10</f>
        <v/>
      </c>
      <c r="Q10" s="21" t="str">
        <f>O10</f>
        <v/>
      </c>
    </row>
    <row r="11" spans="2:17" ht="30" customHeight="1" x14ac:dyDescent="0.2">
      <c r="B11" s="144"/>
      <c r="C11" s="138"/>
      <c r="D11" s="143" t="s">
        <v>378</v>
      </c>
      <c r="K11" s="34" t="s">
        <v>197</v>
      </c>
      <c r="N11" s="15"/>
    </row>
    <row r="12" spans="2:17" ht="30" customHeight="1" x14ac:dyDescent="0.2">
      <c r="B12" s="145" t="s">
        <v>56</v>
      </c>
      <c r="C12" s="146"/>
      <c r="D12" s="147" t="s">
        <v>379</v>
      </c>
      <c r="K12" s="34" t="s">
        <v>198</v>
      </c>
    </row>
    <row r="13" spans="2:17" ht="6.75" customHeight="1" x14ac:dyDescent="0.2">
      <c r="F13" s="166"/>
    </row>
    <row r="14" spans="2:17" ht="30" customHeight="1" x14ac:dyDescent="0.2">
      <c r="B14" s="212" t="s">
        <v>199</v>
      </c>
      <c r="C14" s="148"/>
      <c r="D14" s="141" t="s">
        <v>380</v>
      </c>
      <c r="F14" s="165">
        <v>0</v>
      </c>
      <c r="G14" s="27">
        <f>IFERROR(CHOOSE(F14,-0.2,0,0,0),0)</f>
        <v>0</v>
      </c>
      <c r="H14" s="27">
        <f>IFERROR(CHOOSE(F14,-0.4,-0.2,0,0),0)</f>
        <v>0</v>
      </c>
      <c r="I14" s="26">
        <f>IFERROR(CHOOSE(F14,-0.6,-0.4,-0.2,0),0)</f>
        <v>0</v>
      </c>
    </row>
    <row r="15" spans="2:17" ht="30" customHeight="1" x14ac:dyDescent="0.2">
      <c r="B15" s="213"/>
      <c r="C15" s="138"/>
      <c r="D15" s="143" t="s">
        <v>381</v>
      </c>
      <c r="K15" s="34" t="s">
        <v>200</v>
      </c>
      <c r="M15" s="20" t="str">
        <f>IFERROR(CHOOSE($F$14,K15&amp;CHAR(10),"","",""),"")</f>
        <v/>
      </c>
      <c r="N15" s="14" t="str">
        <f>IFERROR(CHOOSE($F$14,K16&amp;CHAR(10),K16&amp;CHAR(10),"",""),"")</f>
        <v/>
      </c>
      <c r="O15" s="14" t="str">
        <f>IFERROR(CHOOSE($F$14,K17&amp;CHAR(10),K17&amp;CHAR(10),K17&amp;CHAR(10),""),"")</f>
        <v/>
      </c>
      <c r="P15" s="14" t="str">
        <f>O15</f>
        <v/>
      </c>
      <c r="Q15" s="21" t="str">
        <f>O15</f>
        <v/>
      </c>
    </row>
    <row r="16" spans="2:17" ht="30" customHeight="1" x14ac:dyDescent="0.2">
      <c r="B16" s="144"/>
      <c r="C16" s="138"/>
      <c r="D16" s="143" t="s">
        <v>382</v>
      </c>
      <c r="K16" s="34" t="s">
        <v>201</v>
      </c>
      <c r="N16" s="15"/>
    </row>
    <row r="17" spans="2:22" ht="30" customHeight="1" x14ac:dyDescent="0.2">
      <c r="B17" s="145" t="s">
        <v>56</v>
      </c>
      <c r="C17" s="146"/>
      <c r="D17" s="147" t="s">
        <v>383</v>
      </c>
      <c r="K17" s="34" t="s">
        <v>202</v>
      </c>
    </row>
    <row r="18" spans="2:22" s="63" customFormat="1" ht="6.75" customHeight="1" thickBot="1" x14ac:dyDescent="0.25">
      <c r="B18" s="41"/>
      <c r="C18" s="41"/>
      <c r="D18" s="65"/>
      <c r="E18" s="54"/>
      <c r="F18" s="168"/>
      <c r="G18" s="55"/>
      <c r="H18" s="55"/>
      <c r="I18" s="56"/>
      <c r="J18" s="57"/>
      <c r="K18" s="58"/>
      <c r="L18" s="59"/>
      <c r="M18" s="60"/>
      <c r="N18" s="61"/>
      <c r="O18" s="61"/>
      <c r="P18" s="61"/>
      <c r="Q18" s="66"/>
    </row>
    <row r="19" spans="2:22" ht="30" customHeight="1" thickBot="1" x14ac:dyDescent="0.25">
      <c r="B19" s="94" t="str">
        <f ca="1">IF(ambitie&lt;4,HYPERLINK(CONCATENATE("[",filenaam,"]","U02!B1"), "Klik hier om naar het vorige criterium te gaan"),HYPERLINK(CONCATENATE("[",filenaam,"]","U03!D21"),""))</f>
        <v/>
      </c>
      <c r="D19" s="94" t="str">
        <f ca="1">IF(ambitie&lt;4,HYPERLINK(CONCATENATE("[",filenaam,"]","U04!B1"),"Klik hier om naar het volgende criterium te gaan"&amp;CHAR(10)&amp;"(de vragen op volwassenheidsniveau 4 en 5 zijn niet van toepassing)"),HYPERLINK(CONCATENATE("[",filenaam,"]","U03!D21"),"Hier volgen de vragen op volwassenheidsniveau 4"))</f>
        <v>Hier volgen de vragen op volwassenheidsniveau 4</v>
      </c>
      <c r="H19" s="27">
        <f>IFERROR(CHOOSE(F4,0,SUM(G4:G17),SUM(H4:H17),SUM(I4:I17)),0)</f>
        <v>0</v>
      </c>
      <c r="V19" s="172" t="s">
        <v>579</v>
      </c>
    </row>
    <row r="20" spans="2:22" ht="6.75" customHeight="1" x14ac:dyDescent="0.2">
      <c r="B20" s="31"/>
      <c r="D20" s="95"/>
    </row>
    <row r="21" spans="2:22" ht="27.75" customHeight="1" x14ac:dyDescent="0.2">
      <c r="B21" s="29"/>
      <c r="C21" s="1"/>
      <c r="D21" s="5" t="s">
        <v>203</v>
      </c>
      <c r="F21" s="165" t="b">
        <v>1</v>
      </c>
      <c r="G21" s="27">
        <f>IF(F21=FALSE,-0.6,0)</f>
        <v>0</v>
      </c>
      <c r="K21" s="34" t="s">
        <v>205</v>
      </c>
      <c r="P21" s="14" t="str">
        <f>IF(AND(ambitie&gt;3,G21&lt;0),K21&amp;CHAR(10),"")</f>
        <v/>
      </c>
      <c r="Q21" s="21" t="str">
        <f>P21</f>
        <v/>
      </c>
    </row>
    <row r="22" spans="2:22" ht="6.75" customHeight="1" x14ac:dyDescent="0.2"/>
    <row r="23" spans="2:22" ht="27.75" customHeight="1" x14ac:dyDescent="0.2">
      <c r="B23" s="9"/>
      <c r="C23" s="10"/>
      <c r="D23" s="5" t="s">
        <v>204</v>
      </c>
      <c r="F23" s="165" t="b">
        <v>0</v>
      </c>
      <c r="G23" s="27">
        <f>IF(F23=FALSE,-0.4,0)</f>
        <v>-0.4</v>
      </c>
      <c r="H23" s="27">
        <f>IF(ambitie&gt;3,niveau3+(niveau3/3)*(1+G21+G23),niveau3)</f>
        <v>0</v>
      </c>
      <c r="K23" s="34" t="s">
        <v>206</v>
      </c>
      <c r="P23" s="14" t="str">
        <f>IF(AND(ambitie&gt;3,G23&lt;0),K23&amp;CHAR(10),"")</f>
        <v xml:space="preserve">Bij het bepalen van de mogelijkheden persoonsgegevens te (laten) corrigeren en overgedragen te krijgen wordt aangesloten op de wijze hoe dit binnen de branche gebeurd.
</v>
      </c>
      <c r="Q23" s="21" t="str">
        <f>P23</f>
        <v xml:space="preserve">Bij het bepalen van de mogelijkheden persoonsgegevens te (laten) corrigeren en overgedragen te krijgen wordt aangesloten op de wijze hoe dit binnen de branche gebeurd.
</v>
      </c>
    </row>
    <row r="24" spans="2:22" s="63" customFormat="1" ht="6.75" customHeight="1" thickBot="1" x14ac:dyDescent="0.25">
      <c r="B24" s="41"/>
      <c r="C24" s="41"/>
      <c r="D24" s="53"/>
      <c r="E24" s="54"/>
      <c r="F24" s="168"/>
      <c r="G24" s="55"/>
      <c r="H24" s="55"/>
      <c r="I24" s="56"/>
      <c r="J24" s="57"/>
      <c r="K24" s="58"/>
      <c r="L24" s="59"/>
      <c r="M24" s="60"/>
      <c r="N24" s="61"/>
      <c r="O24" s="61"/>
      <c r="P24" s="64"/>
      <c r="Q24" s="62"/>
    </row>
    <row r="25" spans="2:22" ht="30" customHeight="1" thickBot="1" x14ac:dyDescent="0.25">
      <c r="B25" s="94" t="str">
        <f ca="1">IF(ambitie=4,HYPERLINK(CONCATENATE("[",filenaam,"]","U02!B1"), "Klik hier om naar het vorige criterium te gaan"),HYPERLINK(CONCATENATE("[",filenaam,"]","U03!D27"),""))</f>
        <v>Klik hier om naar het vorige criterium te gaan</v>
      </c>
      <c r="D25" s="94" t="str">
        <f ca="1">IF(ambitie=4,HYPERLINK(CONCATENATE("[",filenaam,"]","U04!B1"),"Klik hier om naar het volgende criterium te gaan"&amp;CHAR(10)&amp;"(de vraag op volwassenheidsniveau 5 is niet van toepassing)"),HYPERLINK(CONCATENATE("[",filenaam,"]","U03!D27"),"Hier volgt de vraag op volwassenheidsniveau 5"))</f>
        <v>Klik hier om naar het volgende criterium te gaan
(de vraag op volwassenheidsniveau 5 is niet van toepassing)</v>
      </c>
    </row>
    <row r="26" spans="2:22" ht="6.75" customHeight="1" x14ac:dyDescent="0.2">
      <c r="B26" s="31"/>
      <c r="D26" s="95"/>
    </row>
    <row r="27" spans="2:22" ht="39.75" customHeight="1" x14ac:dyDescent="0.2">
      <c r="B27" s="9"/>
      <c r="C27" s="10"/>
      <c r="D27" s="5" t="s">
        <v>207</v>
      </c>
      <c r="F27" s="165" t="b">
        <v>0</v>
      </c>
      <c r="H27" s="27">
        <f>IF(AND(ambitie&gt;4,H23=4,F27),5,H23)</f>
        <v>0</v>
      </c>
      <c r="K27" s="34" t="s">
        <v>208</v>
      </c>
      <c r="Q27" s="21" t="str">
        <f>IF(OR(ambitie&lt;5,F27),"",K27&amp;CHAR(10))</f>
        <v/>
      </c>
    </row>
    <row r="28" spans="2:22" s="63" customFormat="1" ht="6.75" customHeight="1" thickBot="1" x14ac:dyDescent="0.25">
      <c r="B28" s="41"/>
      <c r="C28" s="41"/>
      <c r="D28" s="53"/>
      <c r="E28" s="54"/>
      <c r="F28" s="168"/>
      <c r="G28" s="55"/>
      <c r="H28" s="55"/>
      <c r="I28" s="56"/>
      <c r="J28" s="57"/>
      <c r="K28" s="58"/>
      <c r="L28" s="59"/>
      <c r="M28" s="60"/>
      <c r="N28" s="61"/>
      <c r="O28" s="61"/>
      <c r="P28" s="61"/>
      <c r="Q28" s="62"/>
    </row>
    <row r="29" spans="2:22" ht="30" customHeight="1" thickBot="1" x14ac:dyDescent="0.25">
      <c r="B29" s="94" t="str">
        <f ca="1">IF(ambitie=5,HYPERLINK(CONCATENATE("[",filenaam,"]","U02!B1"), "Klik hier om naar het vorige criterium te gaan"),HYPERLINK(CONCATENATE("[",filenaam,"]","U03!B30"),""))</f>
        <v/>
      </c>
      <c r="D29" s="94" t="str">
        <f ca="1">IF(ambitie=5,HYPERLINK(CONCATENATE("[",filenaam,"]","U04!B1"),"Klik hier om naar het volgende criterium te gaan"),HYPERLINK(CONCATENATE("[",filenaam,"]","U03!D30"),""))</f>
        <v/>
      </c>
      <c r="H29" s="27">
        <f>MAX(H19:H27)</f>
        <v>0</v>
      </c>
    </row>
    <row r="30" spans="2:22" ht="21" customHeight="1" x14ac:dyDescent="0.2">
      <c r="D30" s="97"/>
    </row>
    <row r="31" spans="2:22" ht="408.75" customHeight="1" x14ac:dyDescent="0.2">
      <c r="M31" s="16" t="str">
        <f>M4&amp;M10&amp;M15&amp;M21&amp;M23&amp;M27</f>
        <v/>
      </c>
      <c r="N31" s="16" t="str">
        <f t="shared" ref="N31:P31" si="0">N4&amp;N10&amp;N15&amp;N21&amp;N23&amp;N27</f>
        <v/>
      </c>
      <c r="O31" s="16" t="str">
        <f t="shared" si="0"/>
        <v/>
      </c>
      <c r="P31" s="16" t="str">
        <f t="shared" si="0"/>
        <v xml:space="preserve">Bij het bepalen van de mogelijkheden persoonsgegevens te (laten) corrigeren en overgedragen te krijgen wordt aangesloten op de wijze hoe dit binnen de branche gebeurd.
</v>
      </c>
      <c r="Q31" s="16" t="str">
        <f>Q4&amp;Q10&amp;Q15&amp;Q21&amp;Q23&amp;Q27</f>
        <v xml:space="preserve">Bij het bepalen van de mogelijkheden persoonsgegevens te (laten) corrigeren en overgedragen te krijgen wordt aangesloten op de wijze hoe dit binnen de branche gebeurd.
</v>
      </c>
    </row>
  </sheetData>
  <sheetProtection password="CB51" sheet="1" objects="1" scenarios="1"/>
  <mergeCells count="5">
    <mergeCell ref="B1:D1"/>
    <mergeCell ref="B2:D2"/>
    <mergeCell ref="B4:B5"/>
    <mergeCell ref="B9:B10"/>
    <mergeCell ref="B14:B15"/>
  </mergeCells>
  <conditionalFormatting sqref="C21">
    <cfRule type="expression" dxfId="248" priority="61" stopIfTrue="1">
      <formula>$H$19&lt;2.99</formula>
    </cfRule>
  </conditionalFormatting>
  <conditionalFormatting sqref="C23:C24">
    <cfRule type="expression" dxfId="247" priority="60" stopIfTrue="1">
      <formula>$H$19&lt;2.99</formula>
    </cfRule>
  </conditionalFormatting>
  <conditionalFormatting sqref="C27:C28">
    <cfRule type="expression" dxfId="246" priority="59" stopIfTrue="1">
      <formula>$H$19&lt;2.99</formula>
    </cfRule>
  </conditionalFormatting>
  <conditionalFormatting sqref="B20">
    <cfRule type="expression" dxfId="245" priority="57">
      <formula>$H$19&lt;2.99</formula>
    </cfRule>
  </conditionalFormatting>
  <conditionalFormatting sqref="D20">
    <cfRule type="expression" dxfId="244" priority="51">
      <formula>"$H$18&lt;2,99"</formula>
    </cfRule>
  </conditionalFormatting>
  <conditionalFormatting sqref="D21">
    <cfRule type="expression" dxfId="243" priority="50" stopIfTrue="1">
      <formula>ambitie&lt;4</formula>
    </cfRule>
  </conditionalFormatting>
  <conditionalFormatting sqref="D23:D24">
    <cfRule type="expression" dxfId="242" priority="48" stopIfTrue="1">
      <formula>ambitie&lt;4</formula>
    </cfRule>
  </conditionalFormatting>
  <conditionalFormatting sqref="B26">
    <cfRule type="expression" dxfId="241" priority="44">
      <formula>$H$19&lt;2.99</formula>
    </cfRule>
  </conditionalFormatting>
  <conditionalFormatting sqref="D27:D28">
    <cfRule type="expression" dxfId="240" priority="42" stopIfTrue="1">
      <formula>ambitie&lt;5</formula>
    </cfRule>
  </conditionalFormatting>
  <conditionalFormatting sqref="D26">
    <cfRule type="expression" dxfId="239" priority="41">
      <formula>ambitie&lt;4</formula>
    </cfRule>
  </conditionalFormatting>
  <conditionalFormatting sqref="D25">
    <cfRule type="expression" dxfId="238" priority="32">
      <formula>ambitie&lt;&gt;4</formula>
    </cfRule>
    <cfRule type="expression" dxfId="237" priority="33">
      <formula>ambitie=4</formula>
    </cfRule>
  </conditionalFormatting>
  <conditionalFormatting sqref="D19 B19">
    <cfRule type="expression" dxfId="236" priority="30">
      <formula>ambitie&gt;3</formula>
    </cfRule>
    <cfRule type="expression" dxfId="235" priority="31">
      <formula>ambitie&lt;4</formula>
    </cfRule>
  </conditionalFormatting>
  <conditionalFormatting sqref="B25">
    <cfRule type="expression" dxfId="234" priority="16">
      <formula>ambitie&lt;&gt;4</formula>
    </cfRule>
    <cfRule type="expression" dxfId="233" priority="17">
      <formula>ambitie=4</formula>
    </cfRule>
  </conditionalFormatting>
  <conditionalFormatting sqref="B29">
    <cfRule type="expression" dxfId="232" priority="12">
      <formula>ambitie&lt;5</formula>
    </cfRule>
    <cfRule type="expression" dxfId="231" priority="13">
      <formula>ambitie=5</formula>
    </cfRule>
  </conditionalFormatting>
  <conditionalFormatting sqref="D29">
    <cfRule type="expression" dxfId="230" priority="10">
      <formula>ambitie&lt;5</formula>
    </cfRule>
    <cfRule type="expression" dxfId="229" priority="11">
      <formula>ambitie=5</formula>
    </cfRule>
  </conditionalFormatting>
  <conditionalFormatting sqref="B29">
    <cfRule type="expression" dxfId="228" priority="8">
      <formula>ambitie&lt;5</formula>
    </cfRule>
    <cfRule type="expression" dxfId="227" priority="9">
      <formula>ambitie=5</formula>
    </cfRule>
  </conditionalFormatting>
  <conditionalFormatting sqref="B25">
    <cfRule type="expression" dxfId="226" priority="6">
      <formula>ambitie&lt;&gt;4</formula>
    </cfRule>
    <cfRule type="expression" dxfId="225" priority="7">
      <formula>ambitie=4</formula>
    </cfRule>
  </conditionalFormatting>
  <conditionalFormatting sqref="D21">
    <cfRule type="expression" dxfId="224" priority="5" stopIfTrue="1">
      <formula>ambitie&lt;4</formula>
    </cfRule>
  </conditionalFormatting>
  <conditionalFormatting sqref="D23">
    <cfRule type="expression" dxfId="223" priority="4" stopIfTrue="1">
      <formula>ambitie&lt;4</formula>
    </cfRule>
  </conditionalFormatting>
  <conditionalFormatting sqref="D27">
    <cfRule type="expression" dxfId="222" priority="3" stopIfTrue="1">
      <formula>ambitie&lt;5</formula>
    </cfRule>
  </conditionalFormatting>
  <conditionalFormatting sqref="V19">
    <cfRule type="expression" dxfId="221" priority="1">
      <formula>$F$4*F$9*F$14=0</formula>
    </cfRule>
  </conditionalFormatting>
  <pageMargins left="0.7" right="0.7" top="0.75" bottom="0.75" header="0.3" footer="0.3"/>
  <pageSetup paperSize="8"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Group Box 1">
              <controlPr locked="0" defaultSize="0" autoFill="0" autoPict="0">
                <anchor moveWithCells="1">
                  <from>
                    <xdr:col>1</xdr:col>
                    <xdr:colOff>0</xdr:colOff>
                    <xdr:row>8</xdr:row>
                    <xdr:rowOff>0</xdr:rowOff>
                  </from>
                  <to>
                    <xdr:col>4</xdr:col>
                    <xdr:colOff>0</xdr:colOff>
                    <xdr:row>12</xdr:row>
                    <xdr:rowOff>12700</xdr:rowOff>
                  </to>
                </anchor>
              </controlPr>
            </control>
          </mc:Choice>
          <mc:Fallback/>
        </mc:AlternateContent>
        <mc:AlternateContent xmlns:mc="http://schemas.openxmlformats.org/markup-compatibility/2006">
          <mc:Choice Requires="x14">
            <control shapeId="39938" r:id="rId5" name="Option Button 2">
              <controlPr defaultSize="0" autoFill="0" autoLine="0" autoPict="0">
                <anchor moveWithCells="1">
                  <from>
                    <xdr:col>2</xdr:col>
                    <xdr:colOff>12700</xdr:colOff>
                    <xdr:row>3</xdr:row>
                    <xdr:rowOff>0</xdr:rowOff>
                  </from>
                  <to>
                    <xdr:col>3</xdr:col>
                    <xdr:colOff>63500</xdr:colOff>
                    <xdr:row>3</xdr:row>
                    <xdr:rowOff>368300</xdr:rowOff>
                  </to>
                </anchor>
              </controlPr>
            </control>
          </mc:Choice>
          <mc:Fallback/>
        </mc:AlternateContent>
        <mc:AlternateContent xmlns:mc="http://schemas.openxmlformats.org/markup-compatibility/2006">
          <mc:Choice Requires="x14">
            <control shapeId="39944" r:id="rId6" name="Check Box 8">
              <controlPr defaultSize="0" autoFill="0" autoLine="0" autoPict="0">
                <anchor moveWithCells="1">
                  <from>
                    <xdr:col>2</xdr:col>
                    <xdr:colOff>12700</xdr:colOff>
                    <xdr:row>20</xdr:row>
                    <xdr:rowOff>12700</xdr:rowOff>
                  </from>
                  <to>
                    <xdr:col>3</xdr:col>
                    <xdr:colOff>63500</xdr:colOff>
                    <xdr:row>21</xdr:row>
                    <xdr:rowOff>0</xdr:rowOff>
                  </to>
                </anchor>
              </controlPr>
            </control>
          </mc:Choice>
          <mc:Fallback/>
        </mc:AlternateContent>
        <mc:AlternateContent xmlns:mc="http://schemas.openxmlformats.org/markup-compatibility/2006">
          <mc:Choice Requires="x14">
            <control shapeId="39945" r:id="rId7" name="Check Box 9">
              <controlPr defaultSize="0" autoFill="0" autoLine="0" autoPict="0">
                <anchor moveWithCells="1">
                  <from>
                    <xdr:col>2</xdr:col>
                    <xdr:colOff>0</xdr:colOff>
                    <xdr:row>22</xdr:row>
                    <xdr:rowOff>12700</xdr:rowOff>
                  </from>
                  <to>
                    <xdr:col>3</xdr:col>
                    <xdr:colOff>63500</xdr:colOff>
                    <xdr:row>23</xdr:row>
                    <xdr:rowOff>12700</xdr:rowOff>
                  </to>
                </anchor>
              </controlPr>
            </control>
          </mc:Choice>
          <mc:Fallback/>
        </mc:AlternateContent>
        <mc:AlternateContent xmlns:mc="http://schemas.openxmlformats.org/markup-compatibility/2006">
          <mc:Choice Requires="x14">
            <control shapeId="39946" r:id="rId8" name="Check Box 10">
              <controlPr defaultSize="0" autoFill="0" autoLine="0" autoPict="0">
                <anchor moveWithCells="1">
                  <from>
                    <xdr:col>2</xdr:col>
                    <xdr:colOff>0</xdr:colOff>
                    <xdr:row>26</xdr:row>
                    <xdr:rowOff>12700</xdr:rowOff>
                  </from>
                  <to>
                    <xdr:col>3</xdr:col>
                    <xdr:colOff>50800</xdr:colOff>
                    <xdr:row>27</xdr:row>
                    <xdr:rowOff>63500</xdr:rowOff>
                  </to>
                </anchor>
              </controlPr>
            </control>
          </mc:Choice>
          <mc:Fallback/>
        </mc:AlternateContent>
        <mc:AlternateContent xmlns:mc="http://schemas.openxmlformats.org/markup-compatibility/2006">
          <mc:Choice Requires="x14">
            <control shapeId="39952" r:id="rId9" name="Group Box 16">
              <controlPr locked="0" defaultSize="0" autoFill="0" autoPict="0">
                <anchor moveWithCells="1">
                  <from>
                    <xdr:col>1</xdr:col>
                    <xdr:colOff>0</xdr:colOff>
                    <xdr:row>13</xdr:row>
                    <xdr:rowOff>0</xdr:rowOff>
                  </from>
                  <to>
                    <xdr:col>4</xdr:col>
                    <xdr:colOff>0</xdr:colOff>
                    <xdr:row>17</xdr:row>
                    <xdr:rowOff>12700</xdr:rowOff>
                  </to>
                </anchor>
              </controlPr>
            </control>
          </mc:Choice>
          <mc:Fallback/>
        </mc:AlternateContent>
        <mc:AlternateContent xmlns:mc="http://schemas.openxmlformats.org/markup-compatibility/2006">
          <mc:Choice Requires="x14">
            <control shapeId="39960" r:id="rId10" name="Option Button 24">
              <controlPr defaultSize="0" autoFill="0" autoLine="0" autoPict="0">
                <anchor moveWithCells="1">
                  <from>
                    <xdr:col>2</xdr:col>
                    <xdr:colOff>12700</xdr:colOff>
                    <xdr:row>4</xdr:row>
                    <xdr:rowOff>12700</xdr:rowOff>
                  </from>
                  <to>
                    <xdr:col>3</xdr:col>
                    <xdr:colOff>63500</xdr:colOff>
                    <xdr:row>4</xdr:row>
                    <xdr:rowOff>368300</xdr:rowOff>
                  </to>
                </anchor>
              </controlPr>
            </control>
          </mc:Choice>
          <mc:Fallback/>
        </mc:AlternateContent>
        <mc:AlternateContent xmlns:mc="http://schemas.openxmlformats.org/markup-compatibility/2006">
          <mc:Choice Requires="x14">
            <control shapeId="39961" r:id="rId11" name="Option Button 25">
              <controlPr defaultSize="0" autoFill="0" autoLine="0" autoPict="0">
                <anchor moveWithCells="1">
                  <from>
                    <xdr:col>2</xdr:col>
                    <xdr:colOff>12700</xdr:colOff>
                    <xdr:row>5</xdr:row>
                    <xdr:rowOff>0</xdr:rowOff>
                  </from>
                  <to>
                    <xdr:col>3</xdr:col>
                    <xdr:colOff>63500</xdr:colOff>
                    <xdr:row>5</xdr:row>
                    <xdr:rowOff>368300</xdr:rowOff>
                  </to>
                </anchor>
              </controlPr>
            </control>
          </mc:Choice>
          <mc:Fallback/>
        </mc:AlternateContent>
        <mc:AlternateContent xmlns:mc="http://schemas.openxmlformats.org/markup-compatibility/2006">
          <mc:Choice Requires="x14">
            <control shapeId="39962" r:id="rId12" name="Option Button 26">
              <controlPr defaultSize="0" autoFill="0" autoLine="0" autoPict="0">
                <anchor moveWithCells="1">
                  <from>
                    <xdr:col>2</xdr:col>
                    <xdr:colOff>25400</xdr:colOff>
                    <xdr:row>6</xdr:row>
                    <xdr:rowOff>63500</xdr:rowOff>
                  </from>
                  <to>
                    <xdr:col>3</xdr:col>
                    <xdr:colOff>76200</xdr:colOff>
                    <xdr:row>7</xdr:row>
                    <xdr:rowOff>0</xdr:rowOff>
                  </to>
                </anchor>
              </controlPr>
            </control>
          </mc:Choice>
          <mc:Fallback/>
        </mc:AlternateContent>
        <mc:AlternateContent xmlns:mc="http://schemas.openxmlformats.org/markup-compatibility/2006">
          <mc:Choice Requires="x14">
            <control shapeId="39963" r:id="rId13" name="Option Button 27">
              <controlPr defaultSize="0" autoFill="0" autoLine="0" autoPict="0">
                <anchor moveWithCells="1">
                  <from>
                    <xdr:col>2</xdr:col>
                    <xdr:colOff>12700</xdr:colOff>
                    <xdr:row>8</xdr:row>
                    <xdr:rowOff>0</xdr:rowOff>
                  </from>
                  <to>
                    <xdr:col>3</xdr:col>
                    <xdr:colOff>63500</xdr:colOff>
                    <xdr:row>8</xdr:row>
                    <xdr:rowOff>368300</xdr:rowOff>
                  </to>
                </anchor>
              </controlPr>
            </control>
          </mc:Choice>
          <mc:Fallback/>
        </mc:AlternateContent>
        <mc:AlternateContent xmlns:mc="http://schemas.openxmlformats.org/markup-compatibility/2006">
          <mc:Choice Requires="x14">
            <control shapeId="39964" r:id="rId14" name="Option Button 28">
              <controlPr defaultSize="0" autoFill="0" autoLine="0" autoPict="0">
                <anchor moveWithCells="1">
                  <from>
                    <xdr:col>2</xdr:col>
                    <xdr:colOff>12700</xdr:colOff>
                    <xdr:row>9</xdr:row>
                    <xdr:rowOff>12700</xdr:rowOff>
                  </from>
                  <to>
                    <xdr:col>3</xdr:col>
                    <xdr:colOff>63500</xdr:colOff>
                    <xdr:row>10</xdr:row>
                    <xdr:rowOff>0</xdr:rowOff>
                  </to>
                </anchor>
              </controlPr>
            </control>
          </mc:Choice>
          <mc:Fallback/>
        </mc:AlternateContent>
        <mc:AlternateContent xmlns:mc="http://schemas.openxmlformats.org/markup-compatibility/2006">
          <mc:Choice Requires="x14">
            <control shapeId="39965" r:id="rId15" name="Option Button 29">
              <controlPr defaultSize="0" autoFill="0" autoLine="0" autoPict="0">
                <anchor moveWithCells="1">
                  <from>
                    <xdr:col>2</xdr:col>
                    <xdr:colOff>12700</xdr:colOff>
                    <xdr:row>10</xdr:row>
                    <xdr:rowOff>0</xdr:rowOff>
                  </from>
                  <to>
                    <xdr:col>3</xdr:col>
                    <xdr:colOff>63500</xdr:colOff>
                    <xdr:row>10</xdr:row>
                    <xdr:rowOff>368300</xdr:rowOff>
                  </to>
                </anchor>
              </controlPr>
            </control>
          </mc:Choice>
          <mc:Fallback/>
        </mc:AlternateContent>
        <mc:AlternateContent xmlns:mc="http://schemas.openxmlformats.org/markup-compatibility/2006">
          <mc:Choice Requires="x14">
            <control shapeId="39966" r:id="rId16" name="Option Button 30">
              <controlPr defaultSize="0" autoFill="0" autoLine="0" autoPict="0">
                <anchor moveWithCells="1">
                  <from>
                    <xdr:col>2</xdr:col>
                    <xdr:colOff>0</xdr:colOff>
                    <xdr:row>11</xdr:row>
                    <xdr:rowOff>0</xdr:rowOff>
                  </from>
                  <to>
                    <xdr:col>3</xdr:col>
                    <xdr:colOff>63500</xdr:colOff>
                    <xdr:row>11</xdr:row>
                    <xdr:rowOff>368300</xdr:rowOff>
                  </to>
                </anchor>
              </controlPr>
            </control>
          </mc:Choice>
          <mc:Fallback/>
        </mc:AlternateContent>
        <mc:AlternateContent xmlns:mc="http://schemas.openxmlformats.org/markup-compatibility/2006">
          <mc:Choice Requires="x14">
            <control shapeId="39967" r:id="rId17" name="Option Button 31">
              <controlPr defaultSize="0" autoFill="0" autoLine="0" autoPict="0">
                <anchor moveWithCells="1">
                  <from>
                    <xdr:col>2</xdr:col>
                    <xdr:colOff>12700</xdr:colOff>
                    <xdr:row>13</xdr:row>
                    <xdr:rowOff>0</xdr:rowOff>
                  </from>
                  <to>
                    <xdr:col>3</xdr:col>
                    <xdr:colOff>63500</xdr:colOff>
                    <xdr:row>13</xdr:row>
                    <xdr:rowOff>368300</xdr:rowOff>
                  </to>
                </anchor>
              </controlPr>
            </control>
          </mc:Choice>
          <mc:Fallback/>
        </mc:AlternateContent>
        <mc:AlternateContent xmlns:mc="http://schemas.openxmlformats.org/markup-compatibility/2006">
          <mc:Choice Requires="x14">
            <control shapeId="39968" r:id="rId18" name="Option Button 32">
              <controlPr defaultSize="0" autoFill="0" autoLine="0" autoPict="0">
                <anchor moveWithCells="1">
                  <from>
                    <xdr:col>2</xdr:col>
                    <xdr:colOff>0</xdr:colOff>
                    <xdr:row>14</xdr:row>
                    <xdr:rowOff>12700</xdr:rowOff>
                  </from>
                  <to>
                    <xdr:col>3</xdr:col>
                    <xdr:colOff>63500</xdr:colOff>
                    <xdr:row>14</xdr:row>
                    <xdr:rowOff>368300</xdr:rowOff>
                  </to>
                </anchor>
              </controlPr>
            </control>
          </mc:Choice>
          <mc:Fallback/>
        </mc:AlternateContent>
        <mc:AlternateContent xmlns:mc="http://schemas.openxmlformats.org/markup-compatibility/2006">
          <mc:Choice Requires="x14">
            <control shapeId="39969" r:id="rId19" name="Option Button 33">
              <controlPr defaultSize="0" autoFill="0" autoLine="0" autoPict="0">
                <anchor moveWithCells="1">
                  <from>
                    <xdr:col>1</xdr:col>
                    <xdr:colOff>3098800</xdr:colOff>
                    <xdr:row>15</xdr:row>
                    <xdr:rowOff>12700</xdr:rowOff>
                  </from>
                  <to>
                    <xdr:col>3</xdr:col>
                    <xdr:colOff>50800</xdr:colOff>
                    <xdr:row>15</xdr:row>
                    <xdr:rowOff>368300</xdr:rowOff>
                  </to>
                </anchor>
              </controlPr>
            </control>
          </mc:Choice>
          <mc:Fallback/>
        </mc:AlternateContent>
        <mc:AlternateContent xmlns:mc="http://schemas.openxmlformats.org/markup-compatibility/2006">
          <mc:Choice Requires="x14">
            <control shapeId="39970" r:id="rId20" name="Option Button 34">
              <controlPr defaultSize="0" autoFill="0" autoLine="0" autoPict="0">
                <anchor moveWithCells="1">
                  <from>
                    <xdr:col>2</xdr:col>
                    <xdr:colOff>0</xdr:colOff>
                    <xdr:row>16</xdr:row>
                    <xdr:rowOff>25400</xdr:rowOff>
                  </from>
                  <to>
                    <xdr:col>3</xdr:col>
                    <xdr:colOff>63500</xdr:colOff>
                    <xdr:row>17</xdr:row>
                    <xdr:rowOff>0</xdr:rowOff>
                  </to>
                </anchor>
              </controlPr>
            </control>
          </mc:Choice>
          <mc:Fallback/>
        </mc:AlternateContent>
      </controls>
    </mc:Choice>
    <mc:Fallback/>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enableFormatConditionsCalculation="0">
    <pageSetUpPr fitToPage="1"/>
  </sheetPr>
  <dimension ref="B1:T33"/>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hidden="1" customWidth="1"/>
    <col min="6" max="6" width="9.1640625" style="165" hidden="1" customWidth="1"/>
    <col min="7"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19" width="9.1640625" style="8" hidden="1" customWidth="1"/>
    <col min="20" max="35" width="9.1640625" style="8" customWidth="1"/>
    <col min="36" max="16384" width="8.83203125" style="8"/>
  </cols>
  <sheetData>
    <row r="1" spans="2:17" ht="16" thickBot="1" x14ac:dyDescent="0.25">
      <c r="B1" s="204" t="s">
        <v>93</v>
      </c>
      <c r="C1" s="205"/>
      <c r="D1" s="206"/>
      <c r="F1" s="164" t="s">
        <v>2</v>
      </c>
      <c r="H1" s="26" t="s">
        <v>3</v>
      </c>
      <c r="M1" s="18" t="s">
        <v>4</v>
      </c>
    </row>
    <row r="2" spans="2:17" ht="45.75" customHeight="1" thickBot="1" x14ac:dyDescent="0.25">
      <c r="B2" s="207" t="s">
        <v>99</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209</v>
      </c>
      <c r="C4" s="140"/>
      <c r="D4" s="141" t="s">
        <v>384</v>
      </c>
      <c r="F4" s="165">
        <v>0</v>
      </c>
      <c r="G4" s="27">
        <f>IFERROR(CHOOSE(antw1,0,1,0,0),0)</f>
        <v>0</v>
      </c>
      <c r="H4" s="27">
        <f>IFERROR(CHOOSE(antw1,0,0,2,0),0)</f>
        <v>0</v>
      </c>
      <c r="I4" s="26">
        <f>IFERROR(CHOOSE(antw1,0,0,0,3),0)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385</v>
      </c>
      <c r="K5" s="34" t="s">
        <v>211</v>
      </c>
      <c r="N5" s="15"/>
      <c r="O5" s="15"/>
      <c r="P5" s="15"/>
      <c r="Q5" s="22"/>
    </row>
    <row r="6" spans="2:17" ht="30" customHeight="1" x14ac:dyDescent="0.2">
      <c r="B6" s="144"/>
      <c r="C6" s="138"/>
      <c r="D6" s="143" t="s">
        <v>210</v>
      </c>
      <c r="K6" s="34" t="s">
        <v>212</v>
      </c>
    </row>
    <row r="7" spans="2:17" ht="30" customHeight="1" x14ac:dyDescent="0.2">
      <c r="B7" s="145" t="s">
        <v>56</v>
      </c>
      <c r="C7" s="146"/>
      <c r="D7" s="147" t="s">
        <v>386</v>
      </c>
      <c r="K7" s="34" t="s">
        <v>213</v>
      </c>
    </row>
    <row r="8" spans="2:17" ht="6.75" customHeight="1" x14ac:dyDescent="0.2">
      <c r="F8" s="166"/>
    </row>
    <row r="9" spans="2:17" ht="30" customHeight="1" x14ac:dyDescent="0.2">
      <c r="B9" s="212" t="s">
        <v>214</v>
      </c>
      <c r="C9" s="148"/>
      <c r="D9" s="141" t="s">
        <v>387</v>
      </c>
      <c r="F9" s="165">
        <v>0</v>
      </c>
      <c r="G9" s="27">
        <f>IFERROR(CHOOSE(F9,-0.2,0,0,0),0)</f>
        <v>0</v>
      </c>
      <c r="H9" s="27">
        <f>IFERROR(CHOOSE(F9,-0.4,-0.2,0,0),0)</f>
        <v>0</v>
      </c>
      <c r="I9" s="26">
        <f>IFERROR(CHOOSE(F9,-0.6,-0.4,-0.2,0),0)</f>
        <v>0</v>
      </c>
    </row>
    <row r="10" spans="2:17" ht="30" customHeight="1" x14ac:dyDescent="0.2">
      <c r="B10" s="213"/>
      <c r="C10" s="138"/>
      <c r="D10" s="143" t="s">
        <v>388</v>
      </c>
      <c r="K10" s="34" t="s">
        <v>215</v>
      </c>
      <c r="M10" s="20" t="str">
        <f>IFERROR(CHOOSE($F$9,K10&amp;CHAR(10),"","",""),"")</f>
        <v/>
      </c>
      <c r="N10" s="14" t="str">
        <f>IFERROR(CHOOSE($F$9,K11&amp;CHAR(10),K11&amp;CHAR(10),"",""),"")</f>
        <v/>
      </c>
      <c r="O10" s="14" t="str">
        <f>IFERROR(CHOOSE($F$9,K12&amp;CHAR(10),K12&amp;CHAR(10),K12&amp;CHAR(10),""),"")</f>
        <v/>
      </c>
      <c r="P10" s="14" t="str">
        <f>O10</f>
        <v/>
      </c>
      <c r="Q10" s="21" t="str">
        <f>O10</f>
        <v/>
      </c>
    </row>
    <row r="11" spans="2:17" ht="30" customHeight="1" x14ac:dyDescent="0.2">
      <c r="B11" s="144"/>
      <c r="C11" s="138"/>
      <c r="D11" s="143" t="s">
        <v>389</v>
      </c>
      <c r="K11" s="34" t="s">
        <v>216</v>
      </c>
      <c r="N11" s="15"/>
    </row>
    <row r="12" spans="2:17" ht="30" customHeight="1" x14ac:dyDescent="0.2">
      <c r="B12" s="145" t="s">
        <v>56</v>
      </c>
      <c r="C12" s="146"/>
      <c r="D12" s="147" t="s">
        <v>390</v>
      </c>
      <c r="K12" s="34" t="s">
        <v>217</v>
      </c>
    </row>
    <row r="13" spans="2:17" ht="6.75" customHeight="1" x14ac:dyDescent="0.2">
      <c r="F13" s="166"/>
    </row>
    <row r="14" spans="2:17" ht="30" customHeight="1" x14ac:dyDescent="0.2">
      <c r="B14" s="212" t="s">
        <v>218</v>
      </c>
      <c r="C14" s="148"/>
      <c r="D14" s="141" t="s">
        <v>391</v>
      </c>
      <c r="F14" s="165">
        <v>0</v>
      </c>
      <c r="G14" s="27">
        <f>IFERROR(CHOOSE(F14,-0.2,0,0,0),0)</f>
        <v>0</v>
      </c>
      <c r="H14" s="27">
        <f>IFERROR(CHOOSE(F14,-0.3,-0.2,0,0),0)</f>
        <v>0</v>
      </c>
      <c r="I14" s="26">
        <f>IFERROR(CHOOSE(F14,-0.4,-0.3,-0.2,0),0)</f>
        <v>0</v>
      </c>
    </row>
    <row r="15" spans="2:17" ht="30" customHeight="1" x14ac:dyDescent="0.2">
      <c r="B15" s="213"/>
      <c r="C15" s="138"/>
      <c r="D15" s="143" t="s">
        <v>392</v>
      </c>
      <c r="K15" s="34" t="s">
        <v>219</v>
      </c>
      <c r="M15" s="20" t="str">
        <f>IFERROR(CHOOSE($F$14,K15&amp;CHAR(10),"","",""),"")</f>
        <v/>
      </c>
      <c r="N15" s="14" t="str">
        <f>IFERROR(CHOOSE($F$14,K16&amp;CHAR(10),K16&amp;CHAR(10),"",""),"")</f>
        <v/>
      </c>
      <c r="O15" s="14" t="str">
        <f>IFERROR(CHOOSE($F$14,#REF!&amp;CHAR(10),#REF!&amp;CHAR(10),#REF!&amp;CHAR(10),""),"")</f>
        <v/>
      </c>
      <c r="P15" s="14" t="str">
        <f>O15</f>
        <v/>
      </c>
      <c r="Q15" s="21" t="str">
        <f>O15</f>
        <v/>
      </c>
    </row>
    <row r="16" spans="2:17" ht="30" customHeight="1" x14ac:dyDescent="0.2">
      <c r="B16" s="144"/>
      <c r="C16" s="138"/>
      <c r="D16" s="143" t="s">
        <v>393</v>
      </c>
      <c r="K16" s="34" t="s">
        <v>220</v>
      </c>
      <c r="N16" s="15"/>
    </row>
    <row r="17" spans="2:20" ht="30" customHeight="1" x14ac:dyDescent="0.2">
      <c r="B17" s="145" t="s">
        <v>56</v>
      </c>
      <c r="C17" s="146"/>
      <c r="D17" s="147" t="s">
        <v>394</v>
      </c>
      <c r="K17" s="34" t="s">
        <v>221</v>
      </c>
    </row>
    <row r="18" spans="2:20" s="63" customFormat="1" ht="6.75" customHeight="1" thickBot="1" x14ac:dyDescent="0.25">
      <c r="B18" s="41"/>
      <c r="C18" s="41"/>
      <c r="D18" s="65"/>
      <c r="E18" s="54"/>
      <c r="F18" s="168"/>
      <c r="G18" s="55"/>
      <c r="H18" s="55"/>
      <c r="I18" s="56"/>
      <c r="J18" s="57"/>
      <c r="K18" s="58"/>
      <c r="L18" s="59"/>
      <c r="M18" s="60"/>
      <c r="N18" s="61"/>
      <c r="O18" s="61"/>
      <c r="P18" s="61"/>
      <c r="Q18" s="66"/>
    </row>
    <row r="19" spans="2:20" ht="30" customHeight="1" thickBot="1" x14ac:dyDescent="0.25">
      <c r="B19" s="94" t="str">
        <f ca="1">IF(ambitie&lt;4,HYPERLINK(CONCATENATE("[",filenaam,"]","U03!B1"), "Klik hier om naar het vorige criterium te gaan"),HYPERLINK(CONCATENATE("[",filenaam,"]","U04!D21"),""))</f>
        <v/>
      </c>
      <c r="D19" s="94" t="str">
        <f ca="1">IF(ambitie&lt;4,HYPERLINK(CONCATENATE("[",filenaam,"]","U05!B1"),"Klik hier om naar het volgende criterium te gaan"&amp;CHAR(10)&amp;"(de vragen op volwassenheidsniveau 4 en 5 zijn niet van toepassing)"),HYPERLINK(CONCATENATE("[",filenaam,"]","U04!D21"),"Hier volgen de vragen op volwassenheidsniveau 4"))</f>
        <v>Hier volgen de vragen op volwassenheidsniveau 4</v>
      </c>
      <c r="H19" s="27">
        <f>IFERROR(CHOOSE(F4,0,SUM(G4:G17),SUM(H4:H17),SUM(I4:I17)),0)</f>
        <v>0</v>
      </c>
      <c r="T19" s="172" t="s">
        <v>579</v>
      </c>
    </row>
    <row r="20" spans="2:20" ht="6.75" customHeight="1" x14ac:dyDescent="0.2">
      <c r="B20" s="31"/>
      <c r="D20" s="95"/>
    </row>
    <row r="21" spans="2:20" ht="27.75" customHeight="1" x14ac:dyDescent="0.2">
      <c r="B21" s="29"/>
      <c r="C21" s="1"/>
      <c r="D21" s="5" t="s">
        <v>222</v>
      </c>
      <c r="F21" s="165" t="b">
        <v>0</v>
      </c>
      <c r="G21" s="27">
        <f>IF(F21=FALSE,-0.2,0)</f>
        <v>-0.2</v>
      </c>
      <c r="K21" s="34" t="s">
        <v>225</v>
      </c>
      <c r="P21" s="14" t="str">
        <f>IF(AND(ambitie&gt;3,G21&lt;0),K21&amp;CHAR(10),"")</f>
        <v xml:space="preserve">Er wordt een informatiebeveiligingsmanagementsysteem (ISMS) ingezet, dat onderdeel wordt gemaakt van de plan- en control cyclus van de organisatie.
</v>
      </c>
      <c r="Q21" s="21" t="str">
        <f>P21</f>
        <v xml:space="preserve">Er wordt een informatiebeveiligingsmanagementsysteem (ISMS) ingezet, dat onderdeel wordt gemaakt van de plan- en control cyclus van de organisatie.
</v>
      </c>
    </row>
    <row r="22" spans="2:20" ht="6.75" customHeight="1" x14ac:dyDescent="0.2">
      <c r="P22" s="15"/>
      <c r="Q22" s="22"/>
    </row>
    <row r="23" spans="2:20" ht="33" customHeight="1" x14ac:dyDescent="0.2">
      <c r="B23" s="9"/>
      <c r="C23" s="10"/>
      <c r="D23" s="5" t="s">
        <v>223</v>
      </c>
      <c r="F23" s="165" t="b">
        <v>0</v>
      </c>
      <c r="G23" s="27">
        <f>IF(F23=FALSE,-0.4,0)</f>
        <v>-0.4</v>
      </c>
      <c r="K23" s="34" t="s">
        <v>226</v>
      </c>
      <c r="P23" s="14"/>
      <c r="Q23" s="21"/>
    </row>
    <row r="24" spans="2:20" ht="6.75" customHeight="1" x14ac:dyDescent="0.2">
      <c r="P24" s="15"/>
      <c r="Q24" s="22"/>
    </row>
    <row r="25" spans="2:20" ht="39.75" customHeight="1" x14ac:dyDescent="0.2">
      <c r="B25" s="9"/>
      <c r="C25" s="10"/>
      <c r="D25" s="5" t="s">
        <v>224</v>
      </c>
      <c r="F25" s="165" t="b">
        <v>0</v>
      </c>
      <c r="G25" s="27">
        <f>IF(F25=FALSE,-0.4,0)</f>
        <v>-0.4</v>
      </c>
      <c r="H25" s="27">
        <f>IF(ambitie&gt;3,niveau3+(niveau3/3)*(1+G21+G23+G25),niveau3)</f>
        <v>0</v>
      </c>
      <c r="K25" s="34" t="s">
        <v>224</v>
      </c>
      <c r="P25" s="14" t="str">
        <f>IF(AND(ambitie&gt;3,G25&lt;0),K25&amp;CHAR(10),"")</f>
        <v xml:space="preserve">(Potentiele) inbreuken worden gemonitord; buiten de eigen organisatie worden ontwikkelingen omtrent de beschouwing van risico’s en passende maatregelen gevolgd en gedeeld.
</v>
      </c>
      <c r="Q25" s="21" t="str">
        <f>P25</f>
        <v xml:space="preserve">(Potentiele) inbreuken worden gemonitord; buiten de eigen organisatie worden ontwikkelingen omtrent de beschouwing van risico’s en passende maatregelen gevolgd en gedeeld.
</v>
      </c>
    </row>
    <row r="26" spans="2:20" s="63" customFormat="1" ht="6.75" customHeight="1" thickBot="1" x14ac:dyDescent="0.25">
      <c r="B26" s="41"/>
      <c r="C26" s="41"/>
      <c r="D26" s="53"/>
      <c r="E26" s="54"/>
      <c r="F26" s="168"/>
      <c r="G26" s="55"/>
      <c r="H26" s="55"/>
      <c r="I26" s="56"/>
      <c r="J26" s="57"/>
      <c r="K26" s="58"/>
      <c r="L26" s="59"/>
      <c r="M26" s="60"/>
      <c r="N26" s="61"/>
      <c r="O26" s="61"/>
      <c r="P26" s="64"/>
      <c r="Q26" s="62"/>
    </row>
    <row r="27" spans="2:20" ht="30" customHeight="1" thickBot="1" x14ac:dyDescent="0.25">
      <c r="B27" s="94" t="str">
        <f ca="1">IF(ambitie=4,HYPERLINK(CONCATENATE("[",filenaam,"]","U03!B1"), "Klik hier om naar het vorige criterium te gaan"),HYPERLINK(CONCATENATE("[",filenaam,"]","U04!D29"),""))</f>
        <v>Klik hier om naar het vorige criterium te gaan</v>
      </c>
      <c r="D27" s="94" t="str">
        <f ca="1">IF(ambitie=4,HYPERLINK(CONCATENATE("[",filenaam,"]","U05!B1"),"Klik hier om naar het volgende criterium te gaan"&amp;CHAR(10)&amp;"(de vraag op volwassenheidsniveau 5 is niet van toepassing)"),HYPERLINK(CONCATENATE("[",filenaam,"]","U04!D29"),"Hier volgt de vraag op volwassenheidsniveau 5"))</f>
        <v>Klik hier om naar het volgende criterium te gaan
(de vraag op volwassenheidsniveau 5 is niet van toepassing)</v>
      </c>
    </row>
    <row r="28" spans="2:20" ht="6.75" customHeight="1" x14ac:dyDescent="0.2">
      <c r="B28" s="31"/>
      <c r="D28" s="95"/>
    </row>
    <row r="29" spans="2:20" ht="27.75" customHeight="1" x14ac:dyDescent="0.2">
      <c r="B29" s="9"/>
      <c r="C29" s="10"/>
      <c r="D29" s="5" t="s">
        <v>227</v>
      </c>
      <c r="F29" s="165" t="b">
        <v>0</v>
      </c>
      <c r="H29" s="27">
        <f>IF(AND(ambitie&gt;4,H25=4,F29),5,H25)</f>
        <v>0</v>
      </c>
      <c r="K29" s="34" t="s">
        <v>228</v>
      </c>
      <c r="Q29" s="21" t="str">
        <f>IF(OR(ambitie&lt;5,F29),"",K29&amp;CHAR(10))</f>
        <v/>
      </c>
    </row>
    <row r="30" spans="2:20" s="63" customFormat="1" ht="6.75" customHeight="1" thickBot="1" x14ac:dyDescent="0.25">
      <c r="B30" s="41"/>
      <c r="C30" s="41"/>
      <c r="D30" s="53"/>
      <c r="E30" s="54"/>
      <c r="F30" s="168"/>
      <c r="G30" s="55"/>
      <c r="H30" s="55"/>
      <c r="I30" s="56"/>
      <c r="J30" s="57"/>
      <c r="K30" s="58"/>
      <c r="L30" s="59"/>
      <c r="M30" s="60"/>
      <c r="N30" s="61"/>
      <c r="O30" s="61"/>
      <c r="P30" s="61"/>
      <c r="Q30" s="62"/>
    </row>
    <row r="31" spans="2:20" ht="30" customHeight="1" thickBot="1" x14ac:dyDescent="0.25">
      <c r="B31" s="98" t="str">
        <f ca="1">IF(ambitie=5,HYPERLINK(CONCATENATE("[",filenaam,"]","U03!B1"), "Klik hier om naar het vorige criterium te gaan"),HYPERLINK(CONCATENATE("[",filenaam,"]","U04!B30"),""))</f>
        <v/>
      </c>
      <c r="D31" s="94" t="str">
        <f ca="1">IF(ambitie=5,HYPERLINK(CONCATENATE("[",filenaam,"]","U05!B1"),"Klik hier om naar het volgende criterium te gaan"),HYPERLINK(CONCATENATE("[",filenaam,"]","U04!D30"),""))</f>
        <v/>
      </c>
      <c r="H31" s="27">
        <f>MAX(H19:H29)</f>
        <v>0</v>
      </c>
    </row>
    <row r="32" spans="2:20" ht="21" customHeight="1" x14ac:dyDescent="0.2">
      <c r="D32" s="97"/>
    </row>
    <row r="33" spans="13:17" ht="310.5" customHeight="1" x14ac:dyDescent="0.2">
      <c r="M33" s="16" t="str">
        <f>M4&amp;M10&amp;M15&amp;M21&amp;M23&amp;M25&amp;M29</f>
        <v/>
      </c>
      <c r="N33" s="16" t="str">
        <f t="shared" ref="N33:P33" si="0">N4&amp;N10&amp;N15&amp;N21&amp;N23&amp;N25&amp;N29</f>
        <v/>
      </c>
      <c r="O33" s="16" t="str">
        <f t="shared" si="0"/>
        <v/>
      </c>
      <c r="P33" s="16" t="str">
        <f t="shared" si="0"/>
        <v xml:space="preserve">Er wordt een informatiebeveiligingsmanagementsysteem (ISMS) ingezet, dat onderdeel wordt gemaakt van de plan- en control cyclus van de organisatie.
(Potentiele) inbreuken worden gemonitord; buiten de eigen organisatie worden ontwikkelingen omtrent de beschouwing van risico’s en passende maatregelen gevolgd en gedeeld.
</v>
      </c>
      <c r="Q33" s="16" t="str">
        <f>Q4&amp;Q10&amp;Q15&amp;Q21&amp;Q23&amp;Q25&amp;Q29</f>
        <v xml:space="preserve">Er wordt een informatiebeveiligingsmanagementsysteem (ISMS) ingezet, dat onderdeel wordt gemaakt van de plan- en control cyclus van de organisatie.
(Potentiele) inbreuken worden gemonitord; buiten de eigen organisatie worden ontwikkelingen omtrent de beschouwing van risico’s en passende maatregelen gevolgd en gedeeld.
</v>
      </c>
    </row>
  </sheetData>
  <sheetProtection password="CB51" sheet="1" objects="1" scenarios="1"/>
  <mergeCells count="5">
    <mergeCell ref="B1:D1"/>
    <mergeCell ref="B2:D2"/>
    <mergeCell ref="B4:B5"/>
    <mergeCell ref="B9:B10"/>
    <mergeCell ref="B14:B15"/>
  </mergeCells>
  <conditionalFormatting sqref="C21">
    <cfRule type="expression" dxfId="220" priority="58" stopIfTrue="1">
      <formula>$H$19&lt;2.99</formula>
    </cfRule>
  </conditionalFormatting>
  <conditionalFormatting sqref="C29:C30">
    <cfRule type="expression" dxfId="219" priority="56" stopIfTrue="1">
      <formula>$H$19&lt;2.99</formula>
    </cfRule>
  </conditionalFormatting>
  <conditionalFormatting sqref="B20">
    <cfRule type="expression" dxfId="218" priority="54">
      <formula>$H$19&lt;2.99</formula>
    </cfRule>
  </conditionalFormatting>
  <conditionalFormatting sqref="C25:C26">
    <cfRule type="expression" dxfId="217" priority="51" stopIfTrue="1">
      <formula>$H$19&lt;2.99</formula>
    </cfRule>
  </conditionalFormatting>
  <conditionalFormatting sqref="C23">
    <cfRule type="expression" dxfId="216" priority="48" stopIfTrue="1">
      <formula>$H$19&lt;2.99</formula>
    </cfRule>
  </conditionalFormatting>
  <conditionalFormatting sqref="D20">
    <cfRule type="expression" dxfId="215" priority="46">
      <formula>"$H$18&lt;2,99"</formula>
    </cfRule>
  </conditionalFormatting>
  <conditionalFormatting sqref="D23">
    <cfRule type="expression" dxfId="214" priority="44" stopIfTrue="1">
      <formula>ambitie&lt;4</formula>
    </cfRule>
  </conditionalFormatting>
  <conditionalFormatting sqref="D25:D26">
    <cfRule type="expression" dxfId="213" priority="43" stopIfTrue="1">
      <formula>ambitie&lt;4</formula>
    </cfRule>
  </conditionalFormatting>
  <conditionalFormatting sqref="B28">
    <cfRule type="expression" dxfId="212" priority="41">
      <formula>$H$19&lt;2.99</formula>
    </cfRule>
  </conditionalFormatting>
  <conditionalFormatting sqref="D29:D30">
    <cfRule type="expression" dxfId="211" priority="39" stopIfTrue="1">
      <formula>ambitie&lt;5</formula>
    </cfRule>
  </conditionalFormatting>
  <conditionalFormatting sqref="D28">
    <cfRule type="expression" dxfId="210" priority="38">
      <formula>ambitie&lt;4</formula>
    </cfRule>
  </conditionalFormatting>
  <conditionalFormatting sqref="D27">
    <cfRule type="expression" dxfId="209" priority="30">
      <formula>ambitie&lt;&gt;4</formula>
    </cfRule>
    <cfRule type="expression" dxfId="208" priority="31">
      <formula>ambitie=4</formula>
    </cfRule>
  </conditionalFormatting>
  <conditionalFormatting sqref="D19">
    <cfRule type="expression" dxfId="207" priority="28">
      <formula>ambitie&gt;3</formula>
    </cfRule>
    <cfRule type="expression" dxfId="206" priority="29">
      <formula>ambitie&lt;4</formula>
    </cfRule>
  </conditionalFormatting>
  <conditionalFormatting sqref="B19">
    <cfRule type="expression" dxfId="205" priority="16">
      <formula>ambitie&gt;3</formula>
    </cfRule>
    <cfRule type="expression" dxfId="204" priority="17">
      <formula>ambitie&lt;4</formula>
    </cfRule>
  </conditionalFormatting>
  <conditionalFormatting sqref="D21">
    <cfRule type="expression" dxfId="203" priority="15" stopIfTrue="1">
      <formula>ambitie&lt;4</formula>
    </cfRule>
  </conditionalFormatting>
  <conditionalFormatting sqref="B27">
    <cfRule type="expression" dxfId="202" priority="13">
      <formula>ambitie&lt;&gt;4</formula>
    </cfRule>
    <cfRule type="expression" dxfId="201" priority="14">
      <formula>ambitie=4</formula>
    </cfRule>
  </conditionalFormatting>
  <conditionalFormatting sqref="B31">
    <cfRule type="expression" dxfId="200" priority="9">
      <formula>ambitie&lt;5</formula>
    </cfRule>
    <cfRule type="expression" dxfId="199" priority="10">
      <formula>ambitie=5</formula>
    </cfRule>
  </conditionalFormatting>
  <conditionalFormatting sqref="D31">
    <cfRule type="expression" dxfId="198" priority="7">
      <formula>ambitie&lt;5</formula>
    </cfRule>
    <cfRule type="expression" dxfId="197" priority="8">
      <formula>ambitie=5</formula>
    </cfRule>
  </conditionalFormatting>
  <conditionalFormatting sqref="D21">
    <cfRule type="expression" dxfId="196" priority="6" stopIfTrue="1">
      <formula>ambitie&lt;4</formula>
    </cfRule>
  </conditionalFormatting>
  <conditionalFormatting sqref="D23">
    <cfRule type="expression" dxfId="195" priority="5" stopIfTrue="1">
      <formula>ambitie&lt;4</formula>
    </cfRule>
  </conditionalFormatting>
  <conditionalFormatting sqref="D25">
    <cfRule type="expression" dxfId="194" priority="4" stopIfTrue="1">
      <formula>ambitie&lt;4</formula>
    </cfRule>
  </conditionalFormatting>
  <conditionalFormatting sqref="D29">
    <cfRule type="expression" dxfId="193" priority="3" stopIfTrue="1">
      <formula>ambitie&lt;5</formula>
    </cfRule>
  </conditionalFormatting>
  <conditionalFormatting sqref="T19">
    <cfRule type="expression" dxfId="192" priority="1">
      <formula>$F$4*F$9*F$14=0</formula>
    </cfRule>
  </conditionalFormatting>
  <pageMargins left="0.7" right="0.7" top="0.75" bottom="0.75" header="0.3" footer="0.3"/>
  <pageSetup paperSize="8"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Group Box 1">
              <controlPr locked="0" defaultSize="0" autoFill="0" autoPict="0">
                <anchor moveWithCells="1">
                  <from>
                    <xdr:col>1</xdr:col>
                    <xdr:colOff>0</xdr:colOff>
                    <xdr:row>8</xdr:row>
                    <xdr:rowOff>0</xdr:rowOff>
                  </from>
                  <to>
                    <xdr:col>4</xdr:col>
                    <xdr:colOff>0</xdr:colOff>
                    <xdr:row>12</xdr:row>
                    <xdr:rowOff>25400</xdr:rowOff>
                  </to>
                </anchor>
              </controlPr>
            </control>
          </mc:Choice>
          <mc:Fallback/>
        </mc:AlternateContent>
        <mc:AlternateContent xmlns:mc="http://schemas.openxmlformats.org/markup-compatibility/2006">
          <mc:Choice Requires="x14">
            <control shapeId="40962" r:id="rId5" name="Option Button 2">
              <controlPr defaultSize="0" autoFill="0" autoLine="0" autoPict="0">
                <anchor moveWithCells="1">
                  <from>
                    <xdr:col>2</xdr:col>
                    <xdr:colOff>0</xdr:colOff>
                    <xdr:row>3</xdr:row>
                    <xdr:rowOff>12700</xdr:rowOff>
                  </from>
                  <to>
                    <xdr:col>3</xdr:col>
                    <xdr:colOff>63500</xdr:colOff>
                    <xdr:row>3</xdr:row>
                    <xdr:rowOff>368300</xdr:rowOff>
                  </to>
                </anchor>
              </controlPr>
            </control>
          </mc:Choice>
          <mc:Fallback/>
        </mc:AlternateContent>
        <mc:AlternateContent xmlns:mc="http://schemas.openxmlformats.org/markup-compatibility/2006">
          <mc:Choice Requires="x14">
            <control shapeId="40963" r:id="rId6" name="Option Button 3">
              <controlPr defaultSize="0" autoFill="0" autoLine="0" autoPict="0">
                <anchor moveWithCells="1">
                  <from>
                    <xdr:col>2</xdr:col>
                    <xdr:colOff>0</xdr:colOff>
                    <xdr:row>8</xdr:row>
                    <xdr:rowOff>12700</xdr:rowOff>
                  </from>
                  <to>
                    <xdr:col>3</xdr:col>
                    <xdr:colOff>63500</xdr:colOff>
                    <xdr:row>9</xdr:row>
                    <xdr:rowOff>12700</xdr:rowOff>
                  </to>
                </anchor>
              </controlPr>
            </control>
          </mc:Choice>
          <mc:Fallback/>
        </mc:AlternateContent>
        <mc:AlternateContent xmlns:mc="http://schemas.openxmlformats.org/markup-compatibility/2006">
          <mc:Choice Requires="x14">
            <control shapeId="40964" r:id="rId7" name="Option Button 4">
              <controlPr defaultSize="0" autoFill="0" autoLine="0" autoPict="0">
                <anchor moveWithCells="1">
                  <from>
                    <xdr:col>2</xdr:col>
                    <xdr:colOff>0</xdr:colOff>
                    <xdr:row>9</xdr:row>
                    <xdr:rowOff>25400</xdr:rowOff>
                  </from>
                  <to>
                    <xdr:col>3</xdr:col>
                    <xdr:colOff>63500</xdr:colOff>
                    <xdr:row>10</xdr:row>
                    <xdr:rowOff>25400</xdr:rowOff>
                  </to>
                </anchor>
              </controlPr>
            </control>
          </mc:Choice>
          <mc:Fallback/>
        </mc:AlternateContent>
        <mc:AlternateContent xmlns:mc="http://schemas.openxmlformats.org/markup-compatibility/2006">
          <mc:Choice Requires="x14">
            <control shapeId="40965" r:id="rId8" name="Option Button 5">
              <controlPr defaultSize="0" autoFill="0" autoLine="0" autoPict="0">
                <anchor moveWithCells="1">
                  <from>
                    <xdr:col>2</xdr:col>
                    <xdr:colOff>12700</xdr:colOff>
                    <xdr:row>10</xdr:row>
                    <xdr:rowOff>12700</xdr:rowOff>
                  </from>
                  <to>
                    <xdr:col>3</xdr:col>
                    <xdr:colOff>63500</xdr:colOff>
                    <xdr:row>11</xdr:row>
                    <xdr:rowOff>0</xdr:rowOff>
                  </to>
                </anchor>
              </controlPr>
            </control>
          </mc:Choice>
          <mc:Fallback/>
        </mc:AlternateContent>
        <mc:AlternateContent xmlns:mc="http://schemas.openxmlformats.org/markup-compatibility/2006">
          <mc:Choice Requires="x14">
            <control shapeId="40966" r:id="rId9" name="Check Box 6">
              <controlPr defaultSize="0" autoFill="0" autoLine="0" autoPict="0">
                <anchor moveWithCells="1">
                  <from>
                    <xdr:col>2</xdr:col>
                    <xdr:colOff>0</xdr:colOff>
                    <xdr:row>20</xdr:row>
                    <xdr:rowOff>12700</xdr:rowOff>
                  </from>
                  <to>
                    <xdr:col>3</xdr:col>
                    <xdr:colOff>63500</xdr:colOff>
                    <xdr:row>20</xdr:row>
                    <xdr:rowOff>330200</xdr:rowOff>
                  </to>
                </anchor>
              </controlPr>
            </control>
          </mc:Choice>
          <mc:Fallback/>
        </mc:AlternateContent>
        <mc:AlternateContent xmlns:mc="http://schemas.openxmlformats.org/markup-compatibility/2006">
          <mc:Choice Requires="x14">
            <control shapeId="40968" r:id="rId10" name="Check Box 8">
              <controlPr defaultSize="0" autoFill="0" autoLine="0" autoPict="0">
                <anchor moveWithCells="1">
                  <from>
                    <xdr:col>2</xdr:col>
                    <xdr:colOff>12700</xdr:colOff>
                    <xdr:row>28</xdr:row>
                    <xdr:rowOff>12700</xdr:rowOff>
                  </from>
                  <to>
                    <xdr:col>3</xdr:col>
                    <xdr:colOff>63500</xdr:colOff>
                    <xdr:row>28</xdr:row>
                    <xdr:rowOff>342900</xdr:rowOff>
                  </to>
                </anchor>
              </controlPr>
            </control>
          </mc:Choice>
          <mc:Fallback/>
        </mc:AlternateContent>
        <mc:AlternateContent xmlns:mc="http://schemas.openxmlformats.org/markup-compatibility/2006">
          <mc:Choice Requires="x14">
            <control shapeId="40969" r:id="rId11" name="Option Button 9">
              <controlPr defaultSize="0" autoFill="0" autoLine="0" autoPict="0">
                <anchor moveWithCells="1">
                  <from>
                    <xdr:col>2</xdr:col>
                    <xdr:colOff>12700</xdr:colOff>
                    <xdr:row>4</xdr:row>
                    <xdr:rowOff>0</xdr:rowOff>
                  </from>
                  <to>
                    <xdr:col>3</xdr:col>
                    <xdr:colOff>63500</xdr:colOff>
                    <xdr:row>5</xdr:row>
                    <xdr:rowOff>0</xdr:rowOff>
                  </to>
                </anchor>
              </controlPr>
            </control>
          </mc:Choice>
          <mc:Fallback/>
        </mc:AlternateContent>
        <mc:AlternateContent xmlns:mc="http://schemas.openxmlformats.org/markup-compatibility/2006">
          <mc:Choice Requires="x14">
            <control shapeId="40970" r:id="rId12" name="Option Button 10">
              <controlPr defaultSize="0" autoFill="0" autoLine="0" autoPict="0">
                <anchor moveWithCells="1">
                  <from>
                    <xdr:col>2</xdr:col>
                    <xdr:colOff>12700</xdr:colOff>
                    <xdr:row>5</xdr:row>
                    <xdr:rowOff>0</xdr:rowOff>
                  </from>
                  <to>
                    <xdr:col>3</xdr:col>
                    <xdr:colOff>63500</xdr:colOff>
                    <xdr:row>5</xdr:row>
                    <xdr:rowOff>368300</xdr:rowOff>
                  </to>
                </anchor>
              </controlPr>
            </control>
          </mc:Choice>
          <mc:Fallback/>
        </mc:AlternateContent>
        <mc:AlternateContent xmlns:mc="http://schemas.openxmlformats.org/markup-compatibility/2006">
          <mc:Choice Requires="x14">
            <control shapeId="40971" r:id="rId13" name="Option Button 11">
              <controlPr defaultSize="0" autoFill="0" autoLine="0" autoPict="0">
                <anchor moveWithCells="1">
                  <from>
                    <xdr:col>2</xdr:col>
                    <xdr:colOff>0</xdr:colOff>
                    <xdr:row>6</xdr:row>
                    <xdr:rowOff>12700</xdr:rowOff>
                  </from>
                  <to>
                    <xdr:col>3</xdr:col>
                    <xdr:colOff>63500</xdr:colOff>
                    <xdr:row>7</xdr:row>
                    <xdr:rowOff>0</xdr:rowOff>
                  </to>
                </anchor>
              </controlPr>
            </control>
          </mc:Choice>
          <mc:Fallback/>
        </mc:AlternateContent>
        <mc:AlternateContent xmlns:mc="http://schemas.openxmlformats.org/markup-compatibility/2006">
          <mc:Choice Requires="x14">
            <control shapeId="40972" r:id="rId14" name="Group Box 12">
              <controlPr locked="0" defaultSize="0" autoFill="0" autoPict="0">
                <anchor moveWithCells="1">
                  <from>
                    <xdr:col>1</xdr:col>
                    <xdr:colOff>0</xdr:colOff>
                    <xdr:row>13</xdr:row>
                    <xdr:rowOff>0</xdr:rowOff>
                  </from>
                  <to>
                    <xdr:col>4</xdr:col>
                    <xdr:colOff>0</xdr:colOff>
                    <xdr:row>17</xdr:row>
                    <xdr:rowOff>25400</xdr:rowOff>
                  </to>
                </anchor>
              </controlPr>
            </control>
          </mc:Choice>
          <mc:Fallback/>
        </mc:AlternateContent>
        <mc:AlternateContent xmlns:mc="http://schemas.openxmlformats.org/markup-compatibility/2006">
          <mc:Choice Requires="x14">
            <control shapeId="40973" r:id="rId15" name="Option Button 13">
              <controlPr defaultSize="0" autoFill="0" autoLine="0" autoPict="0">
                <anchor moveWithCells="1">
                  <from>
                    <xdr:col>2</xdr:col>
                    <xdr:colOff>0</xdr:colOff>
                    <xdr:row>13</xdr:row>
                    <xdr:rowOff>12700</xdr:rowOff>
                  </from>
                  <to>
                    <xdr:col>3</xdr:col>
                    <xdr:colOff>63500</xdr:colOff>
                    <xdr:row>14</xdr:row>
                    <xdr:rowOff>101600</xdr:rowOff>
                  </to>
                </anchor>
              </controlPr>
            </control>
          </mc:Choice>
          <mc:Fallback/>
        </mc:AlternateContent>
        <mc:AlternateContent xmlns:mc="http://schemas.openxmlformats.org/markup-compatibility/2006">
          <mc:Choice Requires="x14">
            <control shapeId="40974" r:id="rId16" name="Option Button 14">
              <controlPr defaultSize="0" autoFill="0" autoLine="0" autoPict="0">
                <anchor moveWithCells="1">
                  <from>
                    <xdr:col>2</xdr:col>
                    <xdr:colOff>0</xdr:colOff>
                    <xdr:row>14</xdr:row>
                    <xdr:rowOff>25400</xdr:rowOff>
                  </from>
                  <to>
                    <xdr:col>3</xdr:col>
                    <xdr:colOff>63500</xdr:colOff>
                    <xdr:row>15</xdr:row>
                    <xdr:rowOff>25400</xdr:rowOff>
                  </to>
                </anchor>
              </controlPr>
            </control>
          </mc:Choice>
          <mc:Fallback/>
        </mc:AlternateContent>
        <mc:AlternateContent xmlns:mc="http://schemas.openxmlformats.org/markup-compatibility/2006">
          <mc:Choice Requires="x14">
            <control shapeId="40975" r:id="rId17" name="Option Button 15">
              <controlPr defaultSize="0" autoFill="0" autoLine="0" autoPict="0">
                <anchor moveWithCells="1">
                  <from>
                    <xdr:col>2</xdr:col>
                    <xdr:colOff>12700</xdr:colOff>
                    <xdr:row>15</xdr:row>
                    <xdr:rowOff>12700</xdr:rowOff>
                  </from>
                  <to>
                    <xdr:col>3</xdr:col>
                    <xdr:colOff>63500</xdr:colOff>
                    <xdr:row>16</xdr:row>
                    <xdr:rowOff>0</xdr:rowOff>
                  </to>
                </anchor>
              </controlPr>
            </control>
          </mc:Choice>
          <mc:Fallback/>
        </mc:AlternateContent>
        <mc:AlternateContent xmlns:mc="http://schemas.openxmlformats.org/markup-compatibility/2006">
          <mc:Choice Requires="x14">
            <control shapeId="40976" r:id="rId18" name="Option Button 16">
              <controlPr defaultSize="0" autoFill="0" autoLine="0" autoPict="0">
                <anchor moveWithCells="1">
                  <from>
                    <xdr:col>2</xdr:col>
                    <xdr:colOff>0</xdr:colOff>
                    <xdr:row>11</xdr:row>
                    <xdr:rowOff>0</xdr:rowOff>
                  </from>
                  <to>
                    <xdr:col>3</xdr:col>
                    <xdr:colOff>63500</xdr:colOff>
                    <xdr:row>12</xdr:row>
                    <xdr:rowOff>0</xdr:rowOff>
                  </to>
                </anchor>
              </controlPr>
            </control>
          </mc:Choice>
          <mc:Fallback/>
        </mc:AlternateContent>
        <mc:AlternateContent xmlns:mc="http://schemas.openxmlformats.org/markup-compatibility/2006">
          <mc:Choice Requires="x14">
            <control shapeId="40977" r:id="rId19" name="Option Button 17">
              <controlPr defaultSize="0" autoFill="0" autoLine="0" autoPict="0">
                <anchor moveWithCells="1">
                  <from>
                    <xdr:col>2</xdr:col>
                    <xdr:colOff>0</xdr:colOff>
                    <xdr:row>16</xdr:row>
                    <xdr:rowOff>12700</xdr:rowOff>
                  </from>
                  <to>
                    <xdr:col>3</xdr:col>
                    <xdr:colOff>63500</xdr:colOff>
                    <xdr:row>17</xdr:row>
                    <xdr:rowOff>0</xdr:rowOff>
                  </to>
                </anchor>
              </controlPr>
            </control>
          </mc:Choice>
          <mc:Fallback/>
        </mc:AlternateContent>
        <mc:AlternateContent xmlns:mc="http://schemas.openxmlformats.org/markup-compatibility/2006">
          <mc:Choice Requires="x14">
            <control shapeId="40978" r:id="rId20" name="Check Box 18">
              <controlPr defaultSize="0" autoFill="0" autoLine="0" autoPict="0">
                <anchor moveWithCells="1">
                  <from>
                    <xdr:col>1</xdr:col>
                    <xdr:colOff>3098800</xdr:colOff>
                    <xdr:row>24</xdr:row>
                    <xdr:rowOff>0</xdr:rowOff>
                  </from>
                  <to>
                    <xdr:col>3</xdr:col>
                    <xdr:colOff>50800</xdr:colOff>
                    <xdr:row>24</xdr:row>
                    <xdr:rowOff>495300</xdr:rowOff>
                  </to>
                </anchor>
              </controlPr>
            </control>
          </mc:Choice>
          <mc:Fallback/>
        </mc:AlternateContent>
        <mc:AlternateContent xmlns:mc="http://schemas.openxmlformats.org/markup-compatibility/2006">
          <mc:Choice Requires="x14">
            <control shapeId="40979" r:id="rId21" name="Check Box 19">
              <controlPr defaultSize="0" autoFill="0" autoLine="0" autoPict="0">
                <anchor moveWithCells="1">
                  <from>
                    <xdr:col>2</xdr:col>
                    <xdr:colOff>0</xdr:colOff>
                    <xdr:row>22</xdr:row>
                    <xdr:rowOff>0</xdr:rowOff>
                  </from>
                  <to>
                    <xdr:col>3</xdr:col>
                    <xdr:colOff>38100</xdr:colOff>
                    <xdr:row>23</xdr:row>
                    <xdr:rowOff>0</xdr:rowOff>
                  </to>
                </anchor>
              </controlPr>
            </control>
          </mc:Choice>
          <mc:Fallback/>
        </mc:AlternateContent>
      </controls>
    </mc:Choice>
    <mc:Fallback/>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enableFormatConditionsCalculation="0">
    <pageSetUpPr fitToPage="1"/>
  </sheetPr>
  <dimension ref="B1:AA28"/>
  <sheetViews>
    <sheetView showGridLines="0" showRowColHeaders="0" workbookViewId="0">
      <pane ySplit="2" topLeftCell="A3" activePane="bottomLeft" state="frozen"/>
      <selection pane="bottomLeft" activeCell="B3" sqref="B3"/>
    </sheetView>
  </sheetViews>
  <sheetFormatPr baseColWidth="10" defaultColWidth="8.83203125" defaultRowHeight="15" x14ac:dyDescent="0.2"/>
  <cols>
    <col min="1" max="1" width="6.1640625" style="8" customWidth="1"/>
    <col min="2" max="2" width="46.5" style="6" customWidth="1"/>
    <col min="3" max="3" width="3.6640625" style="6" customWidth="1"/>
    <col min="4" max="4" width="69.83203125" style="3" customWidth="1"/>
    <col min="5" max="5" width="3.6640625" style="7" customWidth="1"/>
    <col min="6" max="6" width="9.1640625" style="165" hidden="1" customWidth="1"/>
    <col min="7" max="8" width="5" style="27" hidden="1" customWidth="1"/>
    <col min="9" max="9" width="5" style="26" hidden="1" customWidth="1"/>
    <col min="10" max="10" width="2.5" style="28" hidden="1" customWidth="1"/>
    <col min="11" max="11" width="56" style="12" hidden="1" customWidth="1"/>
    <col min="12" max="12" width="2.5" style="17" hidden="1" customWidth="1"/>
    <col min="13" max="13" width="10.5" style="18" hidden="1" customWidth="1"/>
    <col min="14" max="16" width="9.1640625" style="13" hidden="1" customWidth="1"/>
    <col min="17" max="17" width="9.1640625" style="19" hidden="1" customWidth="1"/>
    <col min="18" max="27" width="9.1640625" style="8" hidden="1" customWidth="1"/>
    <col min="28" max="31" width="9.1640625" style="8" customWidth="1"/>
    <col min="32" max="16384" width="8.83203125" style="8"/>
  </cols>
  <sheetData>
    <row r="1" spans="2:17" ht="16" thickBot="1" x14ac:dyDescent="0.25">
      <c r="B1" s="204" t="s">
        <v>94</v>
      </c>
      <c r="C1" s="205"/>
      <c r="D1" s="206"/>
      <c r="F1" s="164" t="s">
        <v>2</v>
      </c>
      <c r="H1" s="26" t="s">
        <v>3</v>
      </c>
      <c r="M1" s="18" t="s">
        <v>4</v>
      </c>
    </row>
    <row r="2" spans="2:17" ht="45.75" customHeight="1" thickBot="1" x14ac:dyDescent="0.25">
      <c r="B2" s="207" t="s">
        <v>100</v>
      </c>
      <c r="C2" s="208"/>
      <c r="D2" s="209"/>
      <c r="G2" s="27">
        <v>1</v>
      </c>
      <c r="H2" s="27">
        <v>2</v>
      </c>
      <c r="I2" s="26">
        <v>3</v>
      </c>
      <c r="M2" s="18">
        <v>1</v>
      </c>
      <c r="N2" s="13">
        <v>2</v>
      </c>
      <c r="O2" s="13">
        <v>3</v>
      </c>
      <c r="P2" s="13">
        <v>4</v>
      </c>
      <c r="Q2" s="19">
        <v>5</v>
      </c>
    </row>
    <row r="3" spans="2:17" ht="6.75" customHeight="1" x14ac:dyDescent="0.2">
      <c r="D3" s="93"/>
    </row>
    <row r="4" spans="2:17" ht="30" customHeight="1" x14ac:dyDescent="0.2">
      <c r="B4" s="212" t="s">
        <v>229</v>
      </c>
      <c r="C4" s="140"/>
      <c r="D4" s="141" t="s">
        <v>395</v>
      </c>
      <c r="F4" s="165">
        <v>0</v>
      </c>
      <c r="G4" s="27">
        <f>IFERROR(CHOOSE(F4,0,1,0,0),0)</f>
        <v>0</v>
      </c>
      <c r="H4" s="27">
        <f>IFERROR(CHOOSE(F4,0,0,2,0),0)</f>
        <v>0</v>
      </c>
      <c r="I4" s="26">
        <f>IFERROR(CHOOSE(F4,0,0,0,3),0)</f>
        <v>0</v>
      </c>
      <c r="M4" s="20" t="str">
        <f>IFERROR(CHOOSE($F$4,K5&amp;CHAR(10),"","",""),"")</f>
        <v/>
      </c>
      <c r="N4" s="14" t="str">
        <f>IFERROR(CHOOSE($F$4,K6&amp;CHAR(10),K6&amp;CHAR(10),"",""),"")</f>
        <v/>
      </c>
      <c r="O4" s="14" t="str">
        <f>IFERROR(CHOOSE($F$4,K7&amp;CHAR(10),K7&amp;CHAR(10),K7&amp;CHAR(10),""),"")</f>
        <v/>
      </c>
      <c r="P4" s="14" t="str">
        <f>O4</f>
        <v/>
      </c>
      <c r="Q4" s="21" t="str">
        <f>O4</f>
        <v/>
      </c>
    </row>
    <row r="5" spans="2:17" ht="30" customHeight="1" x14ac:dyDescent="0.2">
      <c r="B5" s="213"/>
      <c r="C5" s="142"/>
      <c r="D5" s="143" t="s">
        <v>396</v>
      </c>
      <c r="K5" s="34" t="s">
        <v>230</v>
      </c>
      <c r="N5" s="15"/>
      <c r="O5" s="15"/>
      <c r="P5" s="15"/>
      <c r="Q5" s="22"/>
    </row>
    <row r="6" spans="2:17" ht="30" customHeight="1" x14ac:dyDescent="0.2">
      <c r="B6" s="144"/>
      <c r="C6" s="138"/>
      <c r="D6" s="143" t="s">
        <v>397</v>
      </c>
      <c r="K6" s="34" t="s">
        <v>231</v>
      </c>
    </row>
    <row r="7" spans="2:17" ht="30" customHeight="1" x14ac:dyDescent="0.2">
      <c r="B7" s="145" t="s">
        <v>56</v>
      </c>
      <c r="C7" s="146"/>
      <c r="D7" s="147" t="s">
        <v>398</v>
      </c>
      <c r="K7" s="34" t="s">
        <v>232</v>
      </c>
    </row>
    <row r="8" spans="2:17" ht="6.75" customHeight="1" x14ac:dyDescent="0.2">
      <c r="D8" s="93"/>
    </row>
    <row r="9" spans="2:17" ht="30" customHeight="1" x14ac:dyDescent="0.2">
      <c r="B9" s="212" t="s">
        <v>233</v>
      </c>
      <c r="C9" s="140"/>
      <c r="D9" s="141" t="s">
        <v>399</v>
      </c>
      <c r="F9" s="165">
        <v>0</v>
      </c>
      <c r="G9" s="27">
        <f>IFERROR(CHOOSE(F9,-0.3,0,0,0),0)</f>
        <v>0</v>
      </c>
      <c r="H9" s="27">
        <f>IFERROR(CHOOSE(F9,-0.6,-0.3,0,0),0)</f>
        <v>0</v>
      </c>
      <c r="I9" s="26">
        <f>IFERROR(CHOOSE(F9,-0.9,-0.6,-0.3,0),0)</f>
        <v>0</v>
      </c>
      <c r="M9" s="20" t="str">
        <f>IFERROR(CHOOSE($F$9,K10&amp;CHAR(10),"","",""),"")</f>
        <v/>
      </c>
      <c r="N9" s="14" t="str">
        <f>IFERROR(CHOOSE($F$9,K11&amp;CHAR(10),K11&amp;CHAR(10),"",""),"")</f>
        <v/>
      </c>
      <c r="O9" s="14" t="str">
        <f>IFERROR(CHOOSE($F$9,K12&amp;CHAR(10),K12&amp;CHAR(10),K12&amp;CHAR(10),""),"")</f>
        <v/>
      </c>
      <c r="P9" s="14" t="str">
        <f>O9</f>
        <v/>
      </c>
      <c r="Q9" s="21" t="str">
        <f>O9</f>
        <v/>
      </c>
    </row>
    <row r="10" spans="2:17" ht="30" customHeight="1" x14ac:dyDescent="0.2">
      <c r="B10" s="213"/>
      <c r="C10" s="138"/>
      <c r="D10" s="143" t="s">
        <v>396</v>
      </c>
      <c r="K10" s="34" t="s">
        <v>234</v>
      </c>
      <c r="N10" s="15"/>
    </row>
    <row r="11" spans="2:17" ht="30" customHeight="1" x14ac:dyDescent="0.2">
      <c r="B11" s="144"/>
      <c r="C11" s="138"/>
      <c r="D11" s="143" t="s">
        <v>397</v>
      </c>
      <c r="K11" s="34" t="s">
        <v>235</v>
      </c>
      <c r="N11" s="15"/>
    </row>
    <row r="12" spans="2:17" ht="30" customHeight="1" x14ac:dyDescent="0.2">
      <c r="B12" s="145" t="s">
        <v>56</v>
      </c>
      <c r="C12" s="146"/>
      <c r="D12" s="147" t="s">
        <v>400</v>
      </c>
      <c r="K12" s="34" t="s">
        <v>236</v>
      </c>
    </row>
    <row r="13" spans="2:17" s="63" customFormat="1" ht="6.75" customHeight="1" thickBot="1" x14ac:dyDescent="0.25">
      <c r="B13" s="41"/>
      <c r="C13" s="41"/>
      <c r="D13" s="65"/>
      <c r="E13" s="54"/>
      <c r="F13" s="168"/>
      <c r="G13" s="55"/>
      <c r="H13" s="55"/>
      <c r="I13" s="56"/>
      <c r="J13" s="57"/>
      <c r="K13" s="58"/>
      <c r="L13" s="59"/>
      <c r="M13" s="60"/>
      <c r="N13" s="61"/>
      <c r="O13" s="61"/>
      <c r="P13" s="61"/>
      <c r="Q13" s="66"/>
    </row>
    <row r="14" spans="2:17" ht="30" customHeight="1" thickBot="1" x14ac:dyDescent="0.25">
      <c r="B14" s="94" t="str">
        <f ca="1">IF(ambitie&lt;4,HYPERLINK(CONCATENATE("[",filenaam,"]","U04!B1"), "Klik hier om naar het vorige criterium te gaan"),HYPERLINK(CONCATENATE("[",filenaam,"]","U05!D16"),""))</f>
        <v/>
      </c>
      <c r="D14" s="94" t="str">
        <f ca="1">IF(ambitie&lt;4,HYPERLINK(CONCATENATE("[",filenaam,"]","U06!B1"),"Klik hier om naar het volgende criterium te gaan"&amp;CHAR(10)&amp;"(de vragen op volwassenheidsniveau 4 en 5 zijn niet van toepassing)"),HYPERLINK(CONCATENATE("[",filenaam,"]","U05!D16"),"Hier volgen de vragen op volwassenheidsniveau 4"))</f>
        <v>Hier volgen de vragen op volwassenheidsniveau 4</v>
      </c>
      <c r="E14" s="172" t="s">
        <v>579</v>
      </c>
      <c r="H14" s="27">
        <f>IFERROR(CHOOSE(F4,0,SUM(G4:G12),SUM(H4:H12),SUM(I4:I12)),0)</f>
        <v>0</v>
      </c>
    </row>
    <row r="15" spans="2:17" ht="6.75" customHeight="1" x14ac:dyDescent="0.2">
      <c r="B15" s="31"/>
      <c r="D15" s="95"/>
    </row>
    <row r="16" spans="2:17" ht="27.75" customHeight="1" x14ac:dyDescent="0.2">
      <c r="B16" s="29"/>
      <c r="C16" s="1"/>
      <c r="D16" s="5" t="s">
        <v>237</v>
      </c>
      <c r="F16" s="165" t="b">
        <v>0</v>
      </c>
      <c r="G16" s="27">
        <f>IF(F16=FALSE,-0.5,0)</f>
        <v>-0.5</v>
      </c>
      <c r="K16" s="34" t="s">
        <v>237</v>
      </c>
      <c r="P16" s="14" t="str">
        <f>IF(AND(ambitie&gt;3,G16&lt;0),K16&amp;CHAR(10),"")</f>
        <v xml:space="preserve">Bij het opstellen van de informatie wordt rekening gehouden met het gebruik in de branche.
</v>
      </c>
      <c r="Q16" s="21" t="str">
        <f>P16</f>
        <v xml:space="preserve">Bij het opstellen van de informatie wordt rekening gehouden met het gebruik in de branche.
</v>
      </c>
    </row>
    <row r="17" spans="2:17" ht="6.75" customHeight="1" x14ac:dyDescent="0.2">
      <c r="P17" s="15"/>
      <c r="Q17" s="22"/>
    </row>
    <row r="18" spans="2:17" ht="27.75" customHeight="1" x14ac:dyDescent="0.2">
      <c r="B18" s="9"/>
      <c r="C18" s="10"/>
      <c r="D18" s="5" t="s">
        <v>12</v>
      </c>
      <c r="F18" s="165" t="b">
        <v>0</v>
      </c>
      <c r="G18" s="27">
        <f>IF(F18=FALSE,-0.5,0)</f>
        <v>-0.5</v>
      </c>
      <c r="H18" s="27">
        <f>IF(ambitie&gt;3,niveau3+(niveau3/3)*(1+G16+G18),niveau3)</f>
        <v>0</v>
      </c>
      <c r="K18" s="34" t="s">
        <v>12</v>
      </c>
      <c r="P18" s="14" t="str">
        <f>IF(AND(ambitie&gt;3,G18&lt;0),K18&amp;CHAR(10),"")</f>
        <v xml:space="preserve">De klanttevredenheid wordt gemeten en gebruikt om desgewenst bij te sturen.
</v>
      </c>
      <c r="Q18" s="21" t="str">
        <f>P18</f>
        <v xml:space="preserve">De klanttevredenheid wordt gemeten en gebruikt om desgewenst bij te sturen.
</v>
      </c>
    </row>
    <row r="19" spans="2:17" s="63" customFormat="1" ht="6.75" customHeight="1" thickBot="1" x14ac:dyDescent="0.25">
      <c r="B19" s="41"/>
      <c r="C19" s="41"/>
      <c r="D19" s="53"/>
      <c r="E19" s="54"/>
      <c r="F19" s="168"/>
      <c r="G19" s="55"/>
      <c r="H19" s="55"/>
      <c r="I19" s="56"/>
      <c r="J19" s="57"/>
      <c r="K19" s="58"/>
      <c r="L19" s="59"/>
      <c r="M19" s="60"/>
      <c r="N19" s="61"/>
      <c r="O19" s="61"/>
      <c r="P19" s="64"/>
      <c r="Q19" s="62"/>
    </row>
    <row r="20" spans="2:17" ht="30" customHeight="1" thickBot="1" x14ac:dyDescent="0.25">
      <c r="B20" s="94" t="str">
        <f ca="1">IF(ambitie=4,HYPERLINK(CONCATENATE("[",filenaam,"]","U04!B1"), "Klik hier om naar het vorige criterium te gaan"),HYPERLINK(CONCATENATE("[",filenaam,"]","U05!D22"),""))</f>
        <v>Klik hier om naar het vorige criterium te gaan</v>
      </c>
      <c r="D20" s="94" t="str">
        <f ca="1">IF(ambitie=4,HYPERLINK(CONCATENATE("[",filenaam,"]","U06!B1"),"Klik hier om naar het volgende criterium te gaan"&amp;CHAR(10)&amp;"(de vragen op volwassenheidsniveau 5 zijn niet van toepassing)"),HYPERLINK(CONCATENATE("[",filenaam,"]","U05!D22"),"Hier volgen de vragen op volwassenheidsniveau 5"))</f>
        <v>Klik hier om naar het volgende criterium te gaan
(de vragen op volwassenheidsniveau 5 zijn niet van toepassing)</v>
      </c>
    </row>
    <row r="21" spans="2:17" ht="6.75" customHeight="1" x14ac:dyDescent="0.2">
      <c r="B21" s="31"/>
      <c r="D21" s="95"/>
    </row>
    <row r="22" spans="2:17" ht="27.75" customHeight="1" x14ac:dyDescent="0.2">
      <c r="B22" s="9"/>
      <c r="C22" s="10"/>
      <c r="D22" s="5" t="s">
        <v>238</v>
      </c>
      <c r="F22" s="165" t="b">
        <v>0</v>
      </c>
      <c r="G22" s="27">
        <f>IF(F22=FALSE,-0.4,0)</f>
        <v>-0.4</v>
      </c>
      <c r="K22" s="34" t="s">
        <v>238</v>
      </c>
      <c r="Q22" s="21" t="str">
        <f>IF(OR(ambitie&lt;5,F22),"",K22&amp;CHAR(10))</f>
        <v/>
      </c>
    </row>
    <row r="23" spans="2:17" ht="6.75" customHeight="1" x14ac:dyDescent="0.2"/>
    <row r="24" spans="2:17" ht="27.75" customHeight="1" x14ac:dyDescent="0.2">
      <c r="B24" s="9"/>
      <c r="C24" s="10"/>
      <c r="D24" s="5" t="s">
        <v>13</v>
      </c>
      <c r="F24" s="165" t="b">
        <v>0</v>
      </c>
      <c r="G24" s="27">
        <f>IF(F24=FALSE,-0.6,0)</f>
        <v>-0.6</v>
      </c>
      <c r="H24" s="27">
        <f>IF(AND(ambitie&gt;4,H18=4),5+G22+G24,H18)</f>
        <v>0</v>
      </c>
      <c r="K24" s="34" t="s">
        <v>239</v>
      </c>
      <c r="Q24" s="21" t="str">
        <f>IF(OR(ambitie&lt;5,F24),"",K24&amp;CHAR(10))</f>
        <v/>
      </c>
    </row>
    <row r="25" spans="2:17" s="63" customFormat="1" ht="6" customHeight="1" thickBot="1" x14ac:dyDescent="0.25">
      <c r="B25" s="41"/>
      <c r="C25" s="41"/>
      <c r="D25" s="53"/>
      <c r="E25" s="54"/>
      <c r="F25" s="168"/>
      <c r="G25" s="55"/>
      <c r="H25" s="55"/>
      <c r="I25" s="56"/>
      <c r="J25" s="57"/>
      <c r="K25" s="58"/>
      <c r="L25" s="59"/>
      <c r="M25" s="60"/>
      <c r="N25" s="61"/>
      <c r="O25" s="61"/>
      <c r="P25" s="61"/>
      <c r="Q25" s="62"/>
    </row>
    <row r="26" spans="2:17" ht="30" customHeight="1" thickBot="1" x14ac:dyDescent="0.25">
      <c r="B26" s="98" t="str">
        <f ca="1">IF(ambitie=5,HYPERLINK(CONCATENATE("[",filenaam,"]","U04!B1"), "Klik hier om naar het vorige criterium te gaan"),HYPERLINK(CONCATENATE("[",filenaam,"]","U05!B25"),""))</f>
        <v/>
      </c>
      <c r="D26" s="94" t="str">
        <f ca="1">IF(ambitie=5,HYPERLINK(CONCATENATE("[",filenaam,"]","U06!B1"),"Klik hier om naar het volgende criterium te gaan"),HYPERLINK(CONCATENATE("[",filenaam,"]","U05!D25"),""))</f>
        <v/>
      </c>
      <c r="H26" s="27">
        <f>MAX(H14:H24)</f>
        <v>0</v>
      </c>
    </row>
    <row r="27" spans="2:17" ht="21" customHeight="1" x14ac:dyDescent="0.2">
      <c r="D27" s="97"/>
    </row>
    <row r="28" spans="2:17" ht="235.5" customHeight="1" x14ac:dyDescent="0.2">
      <c r="M28" s="25" t="str">
        <f>M4&amp;M9&amp;M16&amp;M18&amp;M22&amp;M24</f>
        <v/>
      </c>
      <c r="N28" s="25" t="str">
        <f t="shared" ref="N28:P28" si="0">N4&amp;N9&amp;N16&amp;N18&amp;N22&amp;N24</f>
        <v/>
      </c>
      <c r="O28" s="25" t="str">
        <f t="shared" si="0"/>
        <v/>
      </c>
      <c r="P28" s="25" t="str">
        <f t="shared" si="0"/>
        <v xml:space="preserve">Bij het opstellen van de informatie wordt rekening gehouden met het gebruik in de branche.
De klanttevredenheid wordt gemeten en gebruikt om desgewenst bij te sturen.
</v>
      </c>
      <c r="Q28" s="25" t="str">
        <f>Q4&amp;Q9&amp;Q16&amp;Q18&amp;Q22&amp;Q24</f>
        <v xml:space="preserve">Bij het opstellen van de informatie wordt rekening gehouden met het gebruik in de branche.
De klanttevredenheid wordt gemeten en gebruikt om desgewenst bij te sturen.
</v>
      </c>
    </row>
  </sheetData>
  <sheetProtection password="CB51" sheet="1" objects="1" scenarios="1"/>
  <mergeCells count="4">
    <mergeCell ref="B1:D1"/>
    <mergeCell ref="B2:D2"/>
    <mergeCell ref="B4:B5"/>
    <mergeCell ref="B9:B10"/>
  </mergeCells>
  <conditionalFormatting sqref="C16">
    <cfRule type="expression" dxfId="191" priority="56" stopIfTrue="1">
      <formula>$H$14&lt;2.99</formula>
    </cfRule>
  </conditionalFormatting>
  <conditionalFormatting sqref="C18:C19">
    <cfRule type="expression" dxfId="190" priority="55" stopIfTrue="1">
      <formula>$H$14&lt;2.99</formula>
    </cfRule>
  </conditionalFormatting>
  <conditionalFormatting sqref="C24:C25">
    <cfRule type="expression" dxfId="189" priority="54" stopIfTrue="1">
      <formula>$H$14&lt;2.99</formula>
    </cfRule>
  </conditionalFormatting>
  <conditionalFormatting sqref="B15">
    <cfRule type="expression" dxfId="188" priority="52">
      <formula>$H$14&lt;2.99</formula>
    </cfRule>
  </conditionalFormatting>
  <conditionalFormatting sqref="D15">
    <cfRule type="expression" dxfId="187" priority="50">
      <formula>"$H$18&lt;2,99"</formula>
    </cfRule>
  </conditionalFormatting>
  <conditionalFormatting sqref="C22">
    <cfRule type="expression" dxfId="186" priority="49" stopIfTrue="1">
      <formula>$H$14&lt;2.99</formula>
    </cfRule>
  </conditionalFormatting>
  <conditionalFormatting sqref="D16">
    <cfRule type="expression" dxfId="185" priority="48" stopIfTrue="1">
      <formula>ambitie&lt;4</formula>
    </cfRule>
  </conditionalFormatting>
  <conditionalFormatting sqref="D18:D19">
    <cfRule type="expression" dxfId="184" priority="47" stopIfTrue="1">
      <formula>ambitie&lt;4</formula>
    </cfRule>
  </conditionalFormatting>
  <conditionalFormatting sqref="B21">
    <cfRule type="expression" dxfId="183" priority="44">
      <formula>$H$14&lt;2.99</formula>
    </cfRule>
  </conditionalFormatting>
  <conditionalFormatting sqref="D22">
    <cfRule type="expression" dxfId="182" priority="42" stopIfTrue="1">
      <formula>ambitie&lt;5</formula>
    </cfRule>
  </conditionalFormatting>
  <conditionalFormatting sqref="D24:D25">
    <cfRule type="expression" dxfId="181" priority="41" stopIfTrue="1">
      <formula>ambitie&lt;5</formula>
    </cfRule>
  </conditionalFormatting>
  <conditionalFormatting sqref="D21">
    <cfRule type="expression" dxfId="180" priority="40">
      <formula>ambitie&lt;4</formula>
    </cfRule>
  </conditionalFormatting>
  <conditionalFormatting sqref="D20">
    <cfRule type="expression" dxfId="179" priority="31">
      <formula>ambitie&lt;&gt;4</formula>
    </cfRule>
    <cfRule type="expression" dxfId="178" priority="32">
      <formula>ambitie=4</formula>
    </cfRule>
  </conditionalFormatting>
  <conditionalFormatting sqref="D14">
    <cfRule type="expression" dxfId="177" priority="29">
      <formula>ambitie&gt;3</formula>
    </cfRule>
    <cfRule type="expression" dxfId="176" priority="30">
      <formula>ambitie&lt;4</formula>
    </cfRule>
  </conditionalFormatting>
  <conditionalFormatting sqref="B14">
    <cfRule type="expression" dxfId="175" priority="15">
      <formula>ambitie&gt;3</formula>
    </cfRule>
    <cfRule type="expression" dxfId="174" priority="16">
      <formula>ambitie&lt;4</formula>
    </cfRule>
  </conditionalFormatting>
  <conditionalFormatting sqref="B20">
    <cfRule type="expression" dxfId="173" priority="13">
      <formula>ambitie&lt;&gt;4</formula>
    </cfRule>
    <cfRule type="expression" dxfId="172" priority="14">
      <formula>ambitie=4</formula>
    </cfRule>
  </conditionalFormatting>
  <conditionalFormatting sqref="B26">
    <cfRule type="expression" dxfId="171" priority="9">
      <formula>ambitie&lt;5</formula>
    </cfRule>
    <cfRule type="expression" dxfId="170" priority="10">
      <formula>ambitie=5</formula>
    </cfRule>
  </conditionalFormatting>
  <conditionalFormatting sqref="D26">
    <cfRule type="expression" dxfId="169" priority="7">
      <formula>ambitie&lt;5</formula>
    </cfRule>
    <cfRule type="expression" dxfId="168" priority="8">
      <formula>ambitie=5</formula>
    </cfRule>
  </conditionalFormatting>
  <conditionalFormatting sqref="D16">
    <cfRule type="expression" dxfId="167" priority="6" stopIfTrue="1">
      <formula>ambitie&lt;4</formula>
    </cfRule>
  </conditionalFormatting>
  <conditionalFormatting sqref="D18">
    <cfRule type="expression" dxfId="166" priority="5" stopIfTrue="1">
      <formula>ambitie&lt;4</formula>
    </cfRule>
  </conditionalFormatting>
  <conditionalFormatting sqref="D22">
    <cfRule type="expression" dxfId="165" priority="4" stopIfTrue="1">
      <formula>ambitie&lt;5</formula>
    </cfRule>
  </conditionalFormatting>
  <conditionalFormatting sqref="D24">
    <cfRule type="expression" dxfId="164" priority="3" stopIfTrue="1">
      <formula>ambitie&lt;5</formula>
    </cfRule>
  </conditionalFormatting>
  <conditionalFormatting sqref="E14">
    <cfRule type="expression" dxfId="163" priority="1">
      <formula>$F$4*F$9=0</formula>
    </cfRule>
  </conditionalFormatting>
  <pageMargins left="0.7" right="0.7" top="0.75" bottom="0.75" header="0.3" footer="0.3"/>
  <pageSetup paperSize="8"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Group Box 1">
              <controlPr locked="0" defaultSize="0" autoFill="0" autoPict="0">
                <anchor moveWithCells="1">
                  <from>
                    <xdr:col>1</xdr:col>
                    <xdr:colOff>0</xdr:colOff>
                    <xdr:row>8</xdr:row>
                    <xdr:rowOff>12700</xdr:rowOff>
                  </from>
                  <to>
                    <xdr:col>4</xdr:col>
                    <xdr:colOff>0</xdr:colOff>
                    <xdr:row>12</xdr:row>
                    <xdr:rowOff>12700</xdr:rowOff>
                  </to>
                </anchor>
              </controlPr>
            </control>
          </mc:Choice>
          <mc:Fallback/>
        </mc:AlternateContent>
        <mc:AlternateContent xmlns:mc="http://schemas.openxmlformats.org/markup-compatibility/2006">
          <mc:Choice Requires="x14">
            <control shapeId="45058" r:id="rId5" name="Option Button 2">
              <controlPr defaultSize="0" autoFill="0" autoLine="0" autoPict="0">
                <anchor moveWithCells="1">
                  <from>
                    <xdr:col>2</xdr:col>
                    <xdr:colOff>0</xdr:colOff>
                    <xdr:row>3</xdr:row>
                    <xdr:rowOff>12700</xdr:rowOff>
                  </from>
                  <to>
                    <xdr:col>3</xdr:col>
                    <xdr:colOff>63500</xdr:colOff>
                    <xdr:row>3</xdr:row>
                    <xdr:rowOff>368300</xdr:rowOff>
                  </to>
                </anchor>
              </controlPr>
            </control>
          </mc:Choice>
          <mc:Fallback/>
        </mc:AlternateContent>
        <mc:AlternateContent xmlns:mc="http://schemas.openxmlformats.org/markup-compatibility/2006">
          <mc:Choice Requires="x14">
            <control shapeId="45059" r:id="rId6" name="Option Button 3">
              <controlPr defaultSize="0" autoFill="0" autoLine="0" autoPict="0">
                <anchor moveWithCells="1">
                  <from>
                    <xdr:col>2</xdr:col>
                    <xdr:colOff>12700</xdr:colOff>
                    <xdr:row>8</xdr:row>
                    <xdr:rowOff>12700</xdr:rowOff>
                  </from>
                  <to>
                    <xdr:col>3</xdr:col>
                    <xdr:colOff>63500</xdr:colOff>
                    <xdr:row>9</xdr:row>
                    <xdr:rowOff>0</xdr:rowOff>
                  </to>
                </anchor>
              </controlPr>
            </control>
          </mc:Choice>
          <mc:Fallback/>
        </mc:AlternateContent>
        <mc:AlternateContent xmlns:mc="http://schemas.openxmlformats.org/markup-compatibility/2006">
          <mc:Choice Requires="x14">
            <control shapeId="45060" r:id="rId7" name="Option Button 4">
              <controlPr defaultSize="0" autoFill="0" autoLine="0" autoPict="0">
                <anchor moveWithCells="1">
                  <from>
                    <xdr:col>2</xdr:col>
                    <xdr:colOff>12700</xdr:colOff>
                    <xdr:row>9</xdr:row>
                    <xdr:rowOff>0</xdr:rowOff>
                  </from>
                  <to>
                    <xdr:col>3</xdr:col>
                    <xdr:colOff>63500</xdr:colOff>
                    <xdr:row>10</xdr:row>
                    <xdr:rowOff>0</xdr:rowOff>
                  </to>
                </anchor>
              </controlPr>
            </control>
          </mc:Choice>
          <mc:Fallback/>
        </mc:AlternateContent>
        <mc:AlternateContent xmlns:mc="http://schemas.openxmlformats.org/markup-compatibility/2006">
          <mc:Choice Requires="x14">
            <control shapeId="45061" r:id="rId8" name="Option Button 5">
              <controlPr defaultSize="0" autoFill="0" autoLine="0" autoPict="0">
                <anchor moveWithCells="1">
                  <from>
                    <xdr:col>2</xdr:col>
                    <xdr:colOff>12700</xdr:colOff>
                    <xdr:row>10</xdr:row>
                    <xdr:rowOff>12700</xdr:rowOff>
                  </from>
                  <to>
                    <xdr:col>3</xdr:col>
                    <xdr:colOff>63500</xdr:colOff>
                    <xdr:row>11</xdr:row>
                    <xdr:rowOff>0</xdr:rowOff>
                  </to>
                </anchor>
              </controlPr>
            </control>
          </mc:Choice>
          <mc:Fallback/>
        </mc:AlternateContent>
        <mc:AlternateContent xmlns:mc="http://schemas.openxmlformats.org/markup-compatibility/2006">
          <mc:Choice Requires="x14">
            <control shapeId="45062" r:id="rId9" name="Check Box 6">
              <controlPr defaultSize="0" autoFill="0" autoLine="0" autoPict="0">
                <anchor moveWithCells="1">
                  <from>
                    <xdr:col>2</xdr:col>
                    <xdr:colOff>0</xdr:colOff>
                    <xdr:row>15</xdr:row>
                    <xdr:rowOff>12700</xdr:rowOff>
                  </from>
                  <to>
                    <xdr:col>3</xdr:col>
                    <xdr:colOff>63500</xdr:colOff>
                    <xdr:row>16</xdr:row>
                    <xdr:rowOff>0</xdr:rowOff>
                  </to>
                </anchor>
              </controlPr>
            </control>
          </mc:Choice>
          <mc:Fallback/>
        </mc:AlternateContent>
        <mc:AlternateContent xmlns:mc="http://schemas.openxmlformats.org/markup-compatibility/2006">
          <mc:Choice Requires="x14">
            <control shapeId="45063" r:id="rId10" name="Check Box 7">
              <controlPr defaultSize="0" autoFill="0" autoLine="0" autoPict="0">
                <anchor moveWithCells="1">
                  <from>
                    <xdr:col>2</xdr:col>
                    <xdr:colOff>0</xdr:colOff>
                    <xdr:row>17</xdr:row>
                    <xdr:rowOff>0</xdr:rowOff>
                  </from>
                  <to>
                    <xdr:col>3</xdr:col>
                    <xdr:colOff>63500</xdr:colOff>
                    <xdr:row>17</xdr:row>
                    <xdr:rowOff>342900</xdr:rowOff>
                  </to>
                </anchor>
              </controlPr>
            </control>
          </mc:Choice>
          <mc:Fallback/>
        </mc:AlternateContent>
        <mc:AlternateContent xmlns:mc="http://schemas.openxmlformats.org/markup-compatibility/2006">
          <mc:Choice Requires="x14">
            <control shapeId="45065" r:id="rId11" name="Option Button 9">
              <controlPr defaultSize="0" autoFill="0" autoLine="0" autoPict="0">
                <anchor moveWithCells="1">
                  <from>
                    <xdr:col>2</xdr:col>
                    <xdr:colOff>0</xdr:colOff>
                    <xdr:row>11</xdr:row>
                    <xdr:rowOff>0</xdr:rowOff>
                  </from>
                  <to>
                    <xdr:col>3</xdr:col>
                    <xdr:colOff>63500</xdr:colOff>
                    <xdr:row>12</xdr:row>
                    <xdr:rowOff>0</xdr:rowOff>
                  </to>
                </anchor>
              </controlPr>
            </control>
          </mc:Choice>
          <mc:Fallback/>
        </mc:AlternateContent>
        <mc:AlternateContent xmlns:mc="http://schemas.openxmlformats.org/markup-compatibility/2006">
          <mc:Choice Requires="x14">
            <control shapeId="45066" r:id="rId12" name="Option Button 10">
              <controlPr defaultSize="0" autoFill="0" autoLine="0" autoPict="0">
                <anchor moveWithCells="1">
                  <from>
                    <xdr:col>2</xdr:col>
                    <xdr:colOff>12700</xdr:colOff>
                    <xdr:row>4</xdr:row>
                    <xdr:rowOff>0</xdr:rowOff>
                  </from>
                  <to>
                    <xdr:col>3</xdr:col>
                    <xdr:colOff>63500</xdr:colOff>
                    <xdr:row>5</xdr:row>
                    <xdr:rowOff>0</xdr:rowOff>
                  </to>
                </anchor>
              </controlPr>
            </control>
          </mc:Choice>
          <mc:Fallback/>
        </mc:AlternateContent>
        <mc:AlternateContent xmlns:mc="http://schemas.openxmlformats.org/markup-compatibility/2006">
          <mc:Choice Requires="x14">
            <control shapeId="45067" r:id="rId13" name="Option Button 11">
              <controlPr defaultSize="0" autoFill="0" autoLine="0" autoPict="0">
                <anchor moveWithCells="1">
                  <from>
                    <xdr:col>2</xdr:col>
                    <xdr:colOff>12700</xdr:colOff>
                    <xdr:row>5</xdr:row>
                    <xdr:rowOff>0</xdr:rowOff>
                  </from>
                  <to>
                    <xdr:col>3</xdr:col>
                    <xdr:colOff>63500</xdr:colOff>
                    <xdr:row>5</xdr:row>
                    <xdr:rowOff>368300</xdr:rowOff>
                  </to>
                </anchor>
              </controlPr>
            </control>
          </mc:Choice>
          <mc:Fallback/>
        </mc:AlternateContent>
        <mc:AlternateContent xmlns:mc="http://schemas.openxmlformats.org/markup-compatibility/2006">
          <mc:Choice Requires="x14">
            <control shapeId="45068" r:id="rId14" name="Option Button 12">
              <controlPr defaultSize="0" autoFill="0" autoLine="0" autoPict="0">
                <anchor moveWithCells="1">
                  <from>
                    <xdr:col>2</xdr:col>
                    <xdr:colOff>0</xdr:colOff>
                    <xdr:row>6</xdr:row>
                    <xdr:rowOff>12700</xdr:rowOff>
                  </from>
                  <to>
                    <xdr:col>3</xdr:col>
                    <xdr:colOff>63500</xdr:colOff>
                    <xdr:row>7</xdr:row>
                    <xdr:rowOff>0</xdr:rowOff>
                  </to>
                </anchor>
              </controlPr>
            </control>
          </mc:Choice>
          <mc:Fallback/>
        </mc:AlternateContent>
        <mc:AlternateContent xmlns:mc="http://schemas.openxmlformats.org/markup-compatibility/2006">
          <mc:Choice Requires="x14">
            <control shapeId="45071" r:id="rId15" name="Check Box 15">
              <controlPr defaultSize="0" autoFill="0" autoLine="0" autoPict="0">
                <anchor moveWithCells="1">
                  <from>
                    <xdr:col>2</xdr:col>
                    <xdr:colOff>12700</xdr:colOff>
                    <xdr:row>21</xdr:row>
                    <xdr:rowOff>12700</xdr:rowOff>
                  </from>
                  <to>
                    <xdr:col>3</xdr:col>
                    <xdr:colOff>38100</xdr:colOff>
                    <xdr:row>22</xdr:row>
                    <xdr:rowOff>38100</xdr:rowOff>
                  </to>
                </anchor>
              </controlPr>
            </control>
          </mc:Choice>
          <mc:Fallback/>
        </mc:AlternateContent>
        <mc:AlternateContent xmlns:mc="http://schemas.openxmlformats.org/markup-compatibility/2006">
          <mc:Choice Requires="x14">
            <control shapeId="45072" r:id="rId16" name="Check Box 16">
              <controlPr defaultSize="0" autoFill="0" autoLine="0" autoPict="0" altText="">
                <anchor moveWithCells="1">
                  <from>
                    <xdr:col>2</xdr:col>
                    <xdr:colOff>12700</xdr:colOff>
                    <xdr:row>23</xdr:row>
                    <xdr:rowOff>12700</xdr:rowOff>
                  </from>
                  <to>
                    <xdr:col>3</xdr:col>
                    <xdr:colOff>76200</xdr:colOff>
                    <xdr:row>24</xdr:row>
                    <xdr:rowOff>25400</xdr:rowOff>
                  </to>
                </anchor>
              </controlPr>
            </control>
          </mc:Choice>
          <mc:Fallback/>
        </mc:AlternateContent>
      </controls>
    </mc:Choice>
    <mc:Fallback/>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D51879-EC9A-4260-99CC-7C7ED84A10BC}"/>
</file>

<file path=customXml/itemProps2.xml><?xml version="1.0" encoding="utf-8"?>
<ds:datastoreItem xmlns:ds="http://schemas.openxmlformats.org/officeDocument/2006/customXml" ds:itemID="{00576453-D8AC-4788-9E98-6AEBC5AB1E7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17</vt:i4>
      </vt:variant>
    </vt:vector>
  </HeadingPairs>
  <TitlesOfParts>
    <vt:vector size="17" baseType="lpstr">
      <vt:lpstr>Start</vt:lpstr>
      <vt:lpstr>B01</vt:lpstr>
      <vt:lpstr>B02</vt:lpstr>
      <vt:lpstr>B03</vt:lpstr>
      <vt:lpstr>U01</vt:lpstr>
      <vt:lpstr>U02</vt:lpstr>
      <vt:lpstr>U03</vt:lpstr>
      <vt:lpstr>U04</vt:lpstr>
      <vt:lpstr>U05</vt:lpstr>
      <vt:lpstr>U06</vt:lpstr>
      <vt:lpstr>U07</vt:lpstr>
      <vt:lpstr>K01</vt:lpstr>
      <vt:lpstr>K02</vt:lpstr>
      <vt:lpstr>K03</vt:lpstr>
      <vt:lpstr>Advies</vt:lpstr>
      <vt:lpstr>Begrippen</vt:lpstr>
      <vt:lpstr>360 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Koers</dc:creator>
  <cp:lastModifiedBy>Margreet Windhorst</cp:lastModifiedBy>
  <cp:lastPrinted>2017-05-08T15:20:16Z</cp:lastPrinted>
  <dcterms:created xsi:type="dcterms:W3CDTF">2017-02-09T07:13:31Z</dcterms:created>
  <dcterms:modified xsi:type="dcterms:W3CDTF">2017-06-27T11:51:16Z</dcterms:modified>
</cp:coreProperties>
</file>